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\Documents\Financijski izvještaji\2025\"/>
    </mc:Choice>
  </mc:AlternateContent>
  <bookViews>
    <workbookView xWindow="-120" yWindow="-120" windowWidth="24240" windowHeight="13020" tabRatio="725"/>
  </bookViews>
  <sheets>
    <sheet name="OPĆI DIO" sheetId="6" r:id="rId1"/>
    <sheet name="Račun prihoda i rashoda" sheetId="8" r:id="rId2"/>
    <sheet name="Rashodi prema funkcijskoj kl" sheetId="9" r:id="rId3"/>
    <sheet name="Račun prihoda i rashoda_izvori" sheetId="12" r:id="rId4"/>
    <sheet name="PRIHODI" sheetId="5" r:id="rId5"/>
    <sheet name="RASHODI" sheetId="7" r:id="rId6"/>
    <sheet name="Račun financiranja prema izvor" sheetId="10" r:id="rId7"/>
    <sheet name="Račun financiranja ekonomska" sheetId="11" r:id="rId8"/>
    <sheet name="List1" sheetId="13" r:id="rId9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2" i="7" l="1"/>
  <c r="D146" i="7"/>
  <c r="E146" i="7"/>
  <c r="F14" i="5"/>
  <c r="I16" i="6" l="1"/>
  <c r="G32" i="8" l="1"/>
  <c r="B17" i="9"/>
  <c r="C128" i="7"/>
  <c r="C89" i="7" l="1"/>
  <c r="F89" i="7"/>
  <c r="E92" i="7"/>
  <c r="D92" i="7"/>
  <c r="A4" i="5"/>
  <c r="A4" i="7"/>
  <c r="F111" i="7" l="1"/>
  <c r="D113" i="7"/>
  <c r="E113" i="7"/>
  <c r="E112" i="7" l="1"/>
  <c r="D112" i="7"/>
  <c r="C111" i="7"/>
  <c r="E111" i="7" s="1"/>
  <c r="D110" i="7"/>
  <c r="E110" i="7" s="1"/>
  <c r="E109" i="7"/>
  <c r="D109" i="7"/>
  <c r="D108" i="7"/>
  <c r="E108" i="7" s="1"/>
  <c r="F107" i="7"/>
  <c r="C107" i="7"/>
  <c r="F15" i="12"/>
  <c r="F14" i="12" s="1"/>
  <c r="D15" i="12"/>
  <c r="F32" i="12"/>
  <c r="D32" i="12"/>
  <c r="D41" i="12"/>
  <c r="F41" i="12"/>
  <c r="E34" i="12"/>
  <c r="E35" i="12"/>
  <c r="E36" i="12"/>
  <c r="E37" i="12"/>
  <c r="E38" i="12"/>
  <c r="E39" i="12"/>
  <c r="E40" i="12"/>
  <c r="E42" i="12"/>
  <c r="E43" i="12"/>
  <c r="E44" i="12"/>
  <c r="E45" i="12"/>
  <c r="E46" i="12"/>
  <c r="E47" i="12"/>
  <c r="E48" i="12"/>
  <c r="E49" i="12"/>
  <c r="E33" i="12"/>
  <c r="E23" i="12"/>
  <c r="E22" i="12"/>
  <c r="E21" i="12"/>
  <c r="E20" i="12"/>
  <c r="E19" i="12"/>
  <c r="E18" i="12"/>
  <c r="E17" i="12"/>
  <c r="E16" i="12"/>
  <c r="D31" i="12" l="1"/>
  <c r="D107" i="7"/>
  <c r="E107" i="7" s="1"/>
  <c r="F106" i="7"/>
  <c r="E15" i="12"/>
  <c r="E32" i="12"/>
  <c r="F31" i="12"/>
  <c r="E41" i="12"/>
  <c r="D14" i="12"/>
  <c r="E14" i="12" s="1"/>
  <c r="D111" i="7"/>
  <c r="F135" i="7"/>
  <c r="E136" i="7"/>
  <c r="D136" i="7"/>
  <c r="C135" i="7"/>
  <c r="E135" i="7" s="1"/>
  <c r="C131" i="7"/>
  <c r="F131" i="7"/>
  <c r="D133" i="7"/>
  <c r="E133" i="7" s="1"/>
  <c r="F25" i="7"/>
  <c r="C104" i="7"/>
  <c r="E31" i="12" l="1"/>
  <c r="F130" i="7"/>
  <c r="D135" i="7"/>
  <c r="F104" i="7"/>
  <c r="F128" i="7"/>
  <c r="F143" i="7"/>
  <c r="F141" i="7" s="1"/>
  <c r="E17" i="9" s="1"/>
  <c r="C143" i="7"/>
  <c r="D144" i="7"/>
  <c r="E144" i="7"/>
  <c r="D145" i="7"/>
  <c r="E145" i="7" s="1"/>
  <c r="D140" i="7"/>
  <c r="E140" i="7" s="1"/>
  <c r="F139" i="7"/>
  <c r="C139" i="7"/>
  <c r="C138" i="7" s="1"/>
  <c r="E134" i="7"/>
  <c r="D134" i="7"/>
  <c r="E132" i="7"/>
  <c r="D132" i="7"/>
  <c r="E131" i="7"/>
  <c r="C130" i="7"/>
  <c r="E130" i="7" s="1"/>
  <c r="D129" i="7"/>
  <c r="E129" i="7" s="1"/>
  <c r="D127" i="7"/>
  <c r="E127" i="7" s="1"/>
  <c r="D126" i="7"/>
  <c r="E126" i="7" s="1"/>
  <c r="D125" i="7"/>
  <c r="E125" i="7" s="1"/>
  <c r="F124" i="7"/>
  <c r="C124" i="7"/>
  <c r="C106" i="7"/>
  <c r="F120" i="7"/>
  <c r="F119" i="7" s="1"/>
  <c r="F118" i="7" s="1"/>
  <c r="C120" i="7"/>
  <c r="F116" i="7"/>
  <c r="F115" i="7" s="1"/>
  <c r="F114" i="7" s="1"/>
  <c r="C116" i="7"/>
  <c r="C115" i="7" s="1"/>
  <c r="C114" i="7" s="1"/>
  <c r="D121" i="7"/>
  <c r="E121" i="7" s="1"/>
  <c r="D117" i="7"/>
  <c r="E117" i="7" s="1"/>
  <c r="D78" i="7"/>
  <c r="E78" i="7" s="1"/>
  <c r="F77" i="7"/>
  <c r="G35" i="8" s="1"/>
  <c r="C77" i="7"/>
  <c r="D35" i="8" s="1"/>
  <c r="F20" i="7"/>
  <c r="C20" i="7"/>
  <c r="F45" i="5"/>
  <c r="F47" i="5"/>
  <c r="C47" i="5"/>
  <c r="C45" i="5"/>
  <c r="D48" i="5"/>
  <c r="E48" i="5" s="1"/>
  <c r="E97" i="7"/>
  <c r="E95" i="7"/>
  <c r="E91" i="7"/>
  <c r="E88" i="7"/>
  <c r="E87" i="7"/>
  <c r="E86" i="7"/>
  <c r="E80" i="7"/>
  <c r="E74" i="7"/>
  <c r="E72" i="7"/>
  <c r="E71" i="7"/>
  <c r="E70" i="7"/>
  <c r="E69" i="7"/>
  <c r="E66" i="7"/>
  <c r="E64" i="7"/>
  <c r="E61" i="7"/>
  <c r="E60" i="7"/>
  <c r="E57" i="7"/>
  <c r="E56" i="7"/>
  <c r="E54" i="7"/>
  <c r="E52" i="7"/>
  <c r="E45" i="7"/>
  <c r="E39" i="7"/>
  <c r="E26" i="5"/>
  <c r="E27" i="5"/>
  <c r="E30" i="5"/>
  <c r="E31" i="5"/>
  <c r="E33" i="5"/>
  <c r="E38" i="5"/>
  <c r="E41" i="5"/>
  <c r="E43" i="5"/>
  <c r="D46" i="5"/>
  <c r="E46" i="5" s="1"/>
  <c r="D43" i="5"/>
  <c r="D41" i="5"/>
  <c r="D38" i="5"/>
  <c r="D36" i="5"/>
  <c r="E36" i="5" s="1"/>
  <c r="D33" i="5"/>
  <c r="D31" i="5"/>
  <c r="D30" i="5"/>
  <c r="D29" i="5"/>
  <c r="E29" i="5" s="1"/>
  <c r="D27" i="5"/>
  <c r="D26" i="5"/>
  <c r="D23" i="5"/>
  <c r="E23" i="5" s="1"/>
  <c r="D21" i="5"/>
  <c r="E21" i="5" s="1"/>
  <c r="D18" i="5"/>
  <c r="E18" i="5" s="1"/>
  <c r="D16" i="5"/>
  <c r="E16" i="5" s="1"/>
  <c r="D13" i="5"/>
  <c r="E13" i="5" s="1"/>
  <c r="D105" i="7"/>
  <c r="E105" i="7" s="1"/>
  <c r="D103" i="7"/>
  <c r="E103" i="7" s="1"/>
  <c r="D102" i="7"/>
  <c r="E102" i="7" s="1"/>
  <c r="D101" i="7"/>
  <c r="E101" i="7" s="1"/>
  <c r="D97" i="7"/>
  <c r="D95" i="7"/>
  <c r="D91" i="7"/>
  <c r="D90" i="7"/>
  <c r="E90" i="7" s="1"/>
  <c r="D88" i="7"/>
  <c r="D87" i="7"/>
  <c r="D86" i="7"/>
  <c r="D85" i="7"/>
  <c r="E85" i="7" s="1"/>
  <c r="D84" i="7"/>
  <c r="E84" i="7" s="1"/>
  <c r="D81" i="7"/>
  <c r="E81" i="7" s="1"/>
  <c r="D80" i="7"/>
  <c r="D76" i="7"/>
  <c r="E76" i="7" s="1"/>
  <c r="D74" i="7"/>
  <c r="D72" i="7"/>
  <c r="D71" i="7"/>
  <c r="D70" i="7"/>
  <c r="D69" i="7"/>
  <c r="D68" i="7"/>
  <c r="E68" i="7" s="1"/>
  <c r="D66" i="7"/>
  <c r="D65" i="7"/>
  <c r="E65" i="7" s="1"/>
  <c r="D64" i="7"/>
  <c r="D61" i="7"/>
  <c r="D60" i="7"/>
  <c r="D58" i="7"/>
  <c r="E58" i="7" s="1"/>
  <c r="D57" i="7"/>
  <c r="D56" i="7"/>
  <c r="D55" i="7"/>
  <c r="E55" i="7" s="1"/>
  <c r="D54" i="7"/>
  <c r="D52" i="7"/>
  <c r="D49" i="7"/>
  <c r="E49" i="7" s="1"/>
  <c r="D48" i="7"/>
  <c r="E48" i="7" s="1"/>
  <c r="D46" i="7"/>
  <c r="E46" i="7" s="1"/>
  <c r="D45" i="7"/>
  <c r="D44" i="7"/>
  <c r="E44" i="7" s="1"/>
  <c r="D43" i="7"/>
  <c r="E43" i="7" s="1"/>
  <c r="D42" i="7"/>
  <c r="E42" i="7" s="1"/>
  <c r="D40" i="7"/>
  <c r="E40" i="7" s="1"/>
  <c r="D39" i="7"/>
  <c r="D38" i="7"/>
  <c r="E38" i="7" s="1"/>
  <c r="D34" i="7"/>
  <c r="E34" i="7" s="1"/>
  <c r="D32" i="7"/>
  <c r="E32" i="7" s="1"/>
  <c r="D31" i="7"/>
  <c r="E31" i="7" s="1"/>
  <c r="D30" i="7"/>
  <c r="E30" i="7" s="1"/>
  <c r="D29" i="7"/>
  <c r="E29" i="7" s="1"/>
  <c r="D28" i="7"/>
  <c r="E28" i="7" s="1"/>
  <c r="D26" i="7"/>
  <c r="E26" i="7" s="1"/>
  <c r="D22" i="7"/>
  <c r="E22" i="7" s="1"/>
  <c r="D19" i="7"/>
  <c r="E19" i="7" s="1"/>
  <c r="D18" i="7"/>
  <c r="E18" i="7" s="1"/>
  <c r="D17" i="7"/>
  <c r="E17" i="7" s="1"/>
  <c r="C44" i="5" l="1"/>
  <c r="D47" i="5"/>
  <c r="E47" i="5" s="1"/>
  <c r="F44" i="5"/>
  <c r="D143" i="7"/>
  <c r="E143" i="7" s="1"/>
  <c r="E35" i="8"/>
  <c r="F35" i="8" s="1"/>
  <c r="D131" i="7"/>
  <c r="D124" i="7"/>
  <c r="D130" i="7"/>
  <c r="D139" i="7"/>
  <c r="E139" i="7" s="1"/>
  <c r="C119" i="7"/>
  <c r="C118" i="7" s="1"/>
  <c r="D118" i="7" s="1"/>
  <c r="E118" i="7" s="1"/>
  <c r="C142" i="7"/>
  <c r="F138" i="7"/>
  <c r="F137" i="7" s="1"/>
  <c r="C137" i="7"/>
  <c r="D138" i="7"/>
  <c r="E138" i="7" s="1"/>
  <c r="E124" i="7"/>
  <c r="D120" i="7"/>
  <c r="E120" i="7" s="1"/>
  <c r="D115" i="7"/>
  <c r="E115" i="7" s="1"/>
  <c r="D116" i="7"/>
  <c r="E116" i="7" s="1"/>
  <c r="D114" i="7"/>
  <c r="E114" i="7" s="1"/>
  <c r="D106" i="7"/>
  <c r="E106" i="7" s="1"/>
  <c r="D77" i="7"/>
  <c r="E77" i="7"/>
  <c r="D28" i="5"/>
  <c r="E28" i="5" s="1"/>
  <c r="D119" i="7" l="1"/>
  <c r="E119" i="7" s="1"/>
  <c r="D142" i="7"/>
  <c r="E142" i="7" s="1"/>
  <c r="C141" i="7"/>
  <c r="D141" i="7" s="1"/>
  <c r="E141" i="7" s="1"/>
  <c r="C123" i="7"/>
  <c r="C122" i="7" s="1"/>
  <c r="D137" i="7"/>
  <c r="E137" i="7" s="1"/>
  <c r="D128" i="7"/>
  <c r="E128" i="7" s="1"/>
  <c r="F123" i="7"/>
  <c r="C22" i="5"/>
  <c r="F12" i="5"/>
  <c r="C12" i="5"/>
  <c r="D19" i="8" l="1"/>
  <c r="G19" i="8"/>
  <c r="D123" i="7"/>
  <c r="E123" i="7" s="1"/>
  <c r="F122" i="7"/>
  <c r="D45" i="5"/>
  <c r="E45" i="5" s="1"/>
  <c r="D12" i="5"/>
  <c r="E12" i="5" s="1"/>
  <c r="D44" i="5"/>
  <c r="E44" i="5" s="1"/>
  <c r="F27" i="7"/>
  <c r="E19" i="8" l="1"/>
  <c r="F19" i="8" s="1"/>
  <c r="D122" i="7"/>
  <c r="E122" i="7" s="1"/>
  <c r="F42" i="5"/>
  <c r="C42" i="5"/>
  <c r="E42" i="5" s="1"/>
  <c r="F37" i="5"/>
  <c r="C37" i="5"/>
  <c r="E37" i="5" s="1"/>
  <c r="F32" i="5"/>
  <c r="C32" i="5"/>
  <c r="E32" i="5" s="1"/>
  <c r="F22" i="5"/>
  <c r="D22" i="5" s="1"/>
  <c r="E22" i="5" s="1"/>
  <c r="F17" i="5"/>
  <c r="C17" i="5"/>
  <c r="D42" i="5" l="1"/>
  <c r="D37" i="5"/>
  <c r="D32" i="5"/>
  <c r="D17" i="5"/>
  <c r="E17" i="5" s="1"/>
  <c r="F21" i="6"/>
  <c r="I21" i="6"/>
  <c r="C11" i="5"/>
  <c r="G21" i="6" l="1"/>
  <c r="H21" i="6" s="1"/>
  <c r="F100" i="7"/>
  <c r="C100" i="7"/>
  <c r="F63" i="7"/>
  <c r="C63" i="7"/>
  <c r="F37" i="7"/>
  <c r="C37" i="7"/>
  <c r="D37" i="7" l="1"/>
  <c r="E37" i="7" s="1"/>
  <c r="D100" i="7"/>
  <c r="E100" i="7" s="1"/>
  <c r="D63" i="7"/>
  <c r="E63" i="7" s="1"/>
  <c r="D104" i="7"/>
  <c r="E104" i="7" s="1"/>
  <c r="F99" i="7"/>
  <c r="F98" i="7" s="1"/>
  <c r="C99" i="7"/>
  <c r="C98" i="7" s="1"/>
  <c r="D99" i="7" l="1"/>
  <c r="E99" i="7" s="1"/>
  <c r="D98" i="7" l="1"/>
  <c r="E98" i="7" s="1"/>
  <c r="F94" i="7"/>
  <c r="C94" i="7"/>
  <c r="E94" i="7" s="1"/>
  <c r="C25" i="7"/>
  <c r="D25" i="7" l="1"/>
  <c r="E25" i="7" s="1"/>
  <c r="D94" i="7"/>
  <c r="F75" i="7"/>
  <c r="G34" i="8" s="1"/>
  <c r="C75" i="7"/>
  <c r="D34" i="8" s="1"/>
  <c r="C25" i="5"/>
  <c r="D16" i="8" s="1"/>
  <c r="E34" i="8" l="1"/>
  <c r="F34" i="8" s="1"/>
  <c r="D75" i="7"/>
  <c r="E75" i="7" s="1"/>
  <c r="C24" i="5"/>
  <c r="F25" i="5"/>
  <c r="D25" i="5" l="1"/>
  <c r="E25" i="5" s="1"/>
  <c r="G16" i="8"/>
  <c r="F24" i="5"/>
  <c r="D24" i="5" s="1"/>
  <c r="E24" i="5" s="1"/>
  <c r="G24" i="6"/>
  <c r="G23" i="6"/>
  <c r="E16" i="8" l="1"/>
  <c r="F16" i="8" s="1"/>
  <c r="D20" i="7"/>
  <c r="E20" i="7" s="1"/>
  <c r="G20" i="6"/>
  <c r="H20" i="6" s="1"/>
  <c r="I25" i="6" l="1"/>
  <c r="F25" i="6" l="1"/>
  <c r="G25" i="6" s="1"/>
  <c r="F96" i="7" l="1"/>
  <c r="C96" i="7"/>
  <c r="E96" i="7" s="1"/>
  <c r="F83" i="7"/>
  <c r="C83" i="7"/>
  <c r="F79" i="7"/>
  <c r="C79" i="7"/>
  <c r="F73" i="7"/>
  <c r="C73" i="7"/>
  <c r="E73" i="7" s="1"/>
  <c r="F67" i="7"/>
  <c r="C67" i="7"/>
  <c r="F59" i="7"/>
  <c r="C59" i="7"/>
  <c r="E59" i="7" s="1"/>
  <c r="F53" i="7"/>
  <c r="C53" i="7"/>
  <c r="F51" i="7"/>
  <c r="C51" i="7"/>
  <c r="E51" i="7" s="1"/>
  <c r="F47" i="7"/>
  <c r="C47" i="7"/>
  <c r="F41" i="7"/>
  <c r="C41" i="7"/>
  <c r="F33" i="7"/>
  <c r="G33" i="8" s="1"/>
  <c r="C33" i="7"/>
  <c r="D33" i="8" s="1"/>
  <c r="C27" i="7"/>
  <c r="F16" i="7"/>
  <c r="C16" i="7"/>
  <c r="E33" i="8" l="1"/>
  <c r="F33" i="8" s="1"/>
  <c r="I17" i="6"/>
  <c r="C17" i="9"/>
  <c r="D17" i="9" s="1"/>
  <c r="D37" i="8"/>
  <c r="D36" i="8" s="1"/>
  <c r="F17" i="6"/>
  <c r="G37" i="8"/>
  <c r="G31" i="8"/>
  <c r="D31" i="8"/>
  <c r="F16" i="6"/>
  <c r="D32" i="8"/>
  <c r="F62" i="7"/>
  <c r="C62" i="7"/>
  <c r="D27" i="7"/>
  <c r="E27" i="7" s="1"/>
  <c r="D33" i="7"/>
  <c r="E33" i="7" s="1"/>
  <c r="D47" i="7"/>
  <c r="E47" i="7" s="1"/>
  <c r="D53" i="7"/>
  <c r="E53" i="7" s="1"/>
  <c r="D67" i="7"/>
  <c r="E67" i="7" s="1"/>
  <c r="D79" i="7"/>
  <c r="E79" i="7" s="1"/>
  <c r="D89" i="7"/>
  <c r="E89" i="7" s="1"/>
  <c r="D16" i="7"/>
  <c r="E16" i="7" s="1"/>
  <c r="D41" i="7"/>
  <c r="E41" i="7" s="1"/>
  <c r="D51" i="7"/>
  <c r="D59" i="7"/>
  <c r="D73" i="7"/>
  <c r="D83" i="7"/>
  <c r="E83" i="7" s="1"/>
  <c r="D96" i="7"/>
  <c r="F24" i="7"/>
  <c r="F93" i="7"/>
  <c r="C93" i="7"/>
  <c r="E93" i="7" s="1"/>
  <c r="C24" i="7"/>
  <c r="C82" i="7"/>
  <c r="F50" i="7"/>
  <c r="C36" i="7"/>
  <c r="C50" i="7"/>
  <c r="F82" i="7"/>
  <c r="F36" i="7"/>
  <c r="F15" i="7"/>
  <c r="C15" i="7"/>
  <c r="E32" i="8" l="1"/>
  <c r="F32" i="8" s="1"/>
  <c r="G36" i="8"/>
  <c r="E36" i="8" s="1"/>
  <c r="F36" i="8" s="1"/>
  <c r="E37" i="8"/>
  <c r="F37" i="8" s="1"/>
  <c r="G30" i="8"/>
  <c r="E31" i="8"/>
  <c r="F31" i="8" s="1"/>
  <c r="D30" i="8"/>
  <c r="D29" i="8" s="1"/>
  <c r="D24" i="7"/>
  <c r="E24" i="7" s="1"/>
  <c r="D62" i="7"/>
  <c r="E62" i="7" s="1"/>
  <c r="D82" i="7"/>
  <c r="E82" i="7" s="1"/>
  <c r="D93" i="7"/>
  <c r="G17" i="6"/>
  <c r="H17" i="6" s="1"/>
  <c r="D15" i="7"/>
  <c r="E15" i="7" s="1"/>
  <c r="D36" i="7"/>
  <c r="E36" i="7" s="1"/>
  <c r="D50" i="7"/>
  <c r="E50" i="7" s="1"/>
  <c r="I15" i="6"/>
  <c r="G16" i="6"/>
  <c r="H16" i="6" s="1"/>
  <c r="F14" i="7"/>
  <c r="C23" i="7"/>
  <c r="F23" i="7"/>
  <c r="F35" i="7"/>
  <c r="C14" i="7"/>
  <c r="C35" i="7"/>
  <c r="B16" i="9" l="1"/>
  <c r="E16" i="9"/>
  <c r="E15" i="9" s="1"/>
  <c r="E14" i="9" s="1"/>
  <c r="G29" i="8"/>
  <c r="C13" i="7"/>
  <c r="F13" i="7"/>
  <c r="D14" i="7"/>
  <c r="E14" i="7" s="1"/>
  <c r="D35" i="7"/>
  <c r="E35" i="7" s="1"/>
  <c r="D23" i="7"/>
  <c r="E23" i="7" s="1"/>
  <c r="C16" i="9" l="1"/>
  <c r="D16" i="9" s="1"/>
  <c r="B15" i="9"/>
  <c r="B14" i="9" s="1"/>
  <c r="C14" i="9" s="1"/>
  <c r="D14" i="9" s="1"/>
  <c r="D13" i="7"/>
  <c r="E13" i="7" s="1"/>
  <c r="F12" i="7"/>
  <c r="C12" i="7"/>
  <c r="F40" i="5"/>
  <c r="F35" i="5"/>
  <c r="F20" i="5"/>
  <c r="G17" i="8" s="1"/>
  <c r="F15" i="5"/>
  <c r="C15" i="9" l="1"/>
  <c r="D15" i="9" s="1"/>
  <c r="G18" i="8"/>
  <c r="G15" i="8" s="1"/>
  <c r="I13" i="6"/>
  <c r="D12" i="7"/>
  <c r="E12" i="7" s="1"/>
  <c r="F19" i="5"/>
  <c r="F34" i="5"/>
  <c r="F39" i="5"/>
  <c r="I14" i="6"/>
  <c r="F11" i="5"/>
  <c r="D11" i="5" s="1"/>
  <c r="E11" i="5" s="1"/>
  <c r="F11" i="7"/>
  <c r="F10" i="7" s="1"/>
  <c r="C11" i="7"/>
  <c r="C10" i="7" s="1"/>
  <c r="G14" i="8" l="1"/>
  <c r="D11" i="7"/>
  <c r="E11" i="7" s="1"/>
  <c r="I12" i="6"/>
  <c r="F10" i="5"/>
  <c r="F15" i="6" l="1"/>
  <c r="G15" i="6" s="1"/>
  <c r="H15" i="6" s="1"/>
  <c r="D10" i="7" l="1"/>
  <c r="E10" i="7" s="1"/>
  <c r="I18" i="6" l="1"/>
  <c r="I27" i="6" l="1"/>
  <c r="C40" i="5"/>
  <c r="E40" i="5" s="1"/>
  <c r="C35" i="5"/>
  <c r="C20" i="5"/>
  <c r="D17" i="8" s="1"/>
  <c r="C15" i="5"/>
  <c r="F13" i="6" s="1"/>
  <c r="E17" i="8" l="1"/>
  <c r="F17" i="8" s="1"/>
  <c r="D18" i="8"/>
  <c r="E18" i="8" s="1"/>
  <c r="F18" i="8" s="1"/>
  <c r="D35" i="5"/>
  <c r="E35" i="5" s="1"/>
  <c r="D20" i="5"/>
  <c r="E20" i="5" s="1"/>
  <c r="D15" i="5"/>
  <c r="E15" i="5" s="1"/>
  <c r="D40" i="5"/>
  <c r="G13" i="6"/>
  <c r="H13" i="6" s="1"/>
  <c r="C39" i="5"/>
  <c r="C19" i="5"/>
  <c r="C34" i="5"/>
  <c r="F14" i="6"/>
  <c r="G14" i="6" s="1"/>
  <c r="H14" i="6" s="1"/>
  <c r="C14" i="5"/>
  <c r="D15" i="8" l="1"/>
  <c r="D39" i="5"/>
  <c r="E39" i="5"/>
  <c r="D19" i="5"/>
  <c r="E19" i="5" s="1"/>
  <c r="D14" i="5"/>
  <c r="E14" i="5" s="1"/>
  <c r="D34" i="5"/>
  <c r="E34" i="5" s="1"/>
  <c r="C10" i="5"/>
  <c r="F12" i="6"/>
  <c r="F18" i="6" s="1"/>
  <c r="G18" i="6" s="1"/>
  <c r="H18" i="6" s="1"/>
  <c r="D14" i="8" l="1"/>
  <c r="E14" i="8" s="1"/>
  <c r="F14" i="8" s="1"/>
  <c r="E15" i="8"/>
  <c r="F15" i="8" s="1"/>
  <c r="D10" i="5"/>
  <c r="E10" i="5" s="1"/>
  <c r="G12" i="6"/>
  <c r="H12" i="6" s="1"/>
  <c r="F27" i="6"/>
  <c r="G27" i="6" s="1"/>
</calcChain>
</file>

<file path=xl/sharedStrings.xml><?xml version="1.0" encoding="utf-8"?>
<sst xmlns="http://schemas.openxmlformats.org/spreadsheetml/2006/main" count="384" uniqueCount="168">
  <si>
    <t>OPĆI DIO</t>
  </si>
  <si>
    <t>PRIHODI UKUPNO</t>
  </si>
  <si>
    <t>RASHODI UKUPNO</t>
  </si>
  <si>
    <t>RAZLIKA - VIŠAK / MANJAK</t>
  </si>
  <si>
    <t>VIŠAK / MANJAK + NETO FINANCIRANJE</t>
  </si>
  <si>
    <t>BROJ KONTA</t>
  </si>
  <si>
    <t>VRSTA RASHODA / IZDATAKA</t>
  </si>
  <si>
    <t>Glavni program A05 OBRAZOVANJE, ŠPORT I KULTURA</t>
  </si>
  <si>
    <t>Program 6000 Odgoj i obrazovanje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</si>
  <si>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</si>
  <si>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</si>
  <si>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</si>
  <si>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</si>
  <si>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</si>
  <si>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</si>
  <si>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</si>
  <si>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</si>
  <si>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RASHODI ZA ZAPOSLENE</t>
  </si>
  <si>
    <t>RASHODI ZA NABAVU PROIZV.DUGOTRAJNE IMOVINE</t>
  </si>
  <si>
    <t>Postrojenja i oprema</t>
  </si>
  <si>
    <t>Knjige, umjetnička djela i ost.izložbene vrijednosti</t>
  </si>
  <si>
    <t>Ostali rashodi za zaposlene</t>
  </si>
  <si>
    <t>PLAN PRIHODA I PRIMITAKA</t>
  </si>
  <si>
    <t>PRIHODI PO POSEBNIM PROPISIMA</t>
  </si>
  <si>
    <t>Prihodi po posebnim propisima</t>
  </si>
  <si>
    <t>POMOĆI IZ INOZEMSTVA I OD SUBJEKATA UNUTAR OPĆEG PRORAČUNA</t>
  </si>
  <si>
    <t>Prihodi od prodaje građevinskih objekata</t>
  </si>
  <si>
    <t>Donacije od pravnih i fizičkih osoba izvan općeg proračuna</t>
  </si>
  <si>
    <t>PLAN RASHODA I IZDATAKA</t>
  </si>
  <si>
    <t>IZNOS</t>
  </si>
  <si>
    <t>%</t>
  </si>
  <si>
    <t>Plaće (bruto)</t>
  </si>
  <si>
    <t>VRSTA PRIHODA I PRIMITAKA</t>
  </si>
  <si>
    <t>PRIHODI IZ NADLEŽNOG PRORAČUNA</t>
  </si>
  <si>
    <t>Prihodi iz nadležnog proračuna za financiranje redovne djelatnosti proračunskih korisnika</t>
  </si>
  <si>
    <t xml:space="preserve">PRIHODI OD PRODAJE PROIZVODA I ROBE TE PRUŽENIH USLUGA </t>
  </si>
  <si>
    <t>PROMJENE</t>
  </si>
  <si>
    <t>UKUPNO PRIHODI I PRIMICI</t>
  </si>
  <si>
    <t>Pomoći od izvanproračunskih korisnika</t>
  </si>
  <si>
    <t>Pomoći temeljem prijenosa EU sredstava</t>
  </si>
  <si>
    <t>PRIHODI OD DONACIJA</t>
  </si>
  <si>
    <t>PRIHODI OD PRODAJE PROIZVEDENE DUGOTRAJNE IMOVINE</t>
  </si>
  <si>
    <t>Doprinosi na plaće</t>
  </si>
  <si>
    <t>Prihodi od prodaje proizvoda i robe te pruženih usuga</t>
  </si>
  <si>
    <t>Pomoći iz Ministarstva znanosti i obrazovanja</t>
  </si>
  <si>
    <t>Plaće(Bruto)</t>
  </si>
  <si>
    <t>Podglava</t>
  </si>
  <si>
    <t>PROMJENA</t>
  </si>
  <si>
    <t>PRIHODI POSLOVANJA</t>
  </si>
  <si>
    <t>PRIHODI OD PRODAJE NEFINANCIJSKE IMOVINE</t>
  </si>
  <si>
    <t>RASHODI  POSLOVANJA</t>
  </si>
  <si>
    <t>RASHODI ZA NABAVU NEFINANCIJSKE IMOVINE</t>
  </si>
  <si>
    <t>UKUPAN DONOS VIŠKA/MANJKA IZ PRETHODNE(IH) GODINA</t>
  </si>
  <si>
    <t>PRIMICI OD FINANCIJSKE IMOVINE I ZADUŽIVANJA</t>
  </si>
  <si>
    <t>IZDACI ZA FINANCIJSKU IMOVINU I OTPLATE ZAJMOVA</t>
  </si>
  <si>
    <t>NETO FINANCIRANJE</t>
  </si>
  <si>
    <t>PRORAČUNSKI KORISNIK:</t>
  </si>
  <si>
    <t>VIŠAK/MANJAK IZ PRETHODNE(IH) GODINE KOJI ĆE SE POKRITI)RASPOREDITI</t>
  </si>
  <si>
    <t>PLANIRANO</t>
  </si>
  <si>
    <t>NOVI IZNOS</t>
  </si>
  <si>
    <t>Pomoći iz drugih nenadležnih proračuna</t>
  </si>
  <si>
    <t>Pomoći od međunarodnih organizacija  te institucija i tijela EU</t>
  </si>
  <si>
    <t>Rezultat poslovanja</t>
  </si>
  <si>
    <t>Višak/manjak prihoda</t>
  </si>
  <si>
    <t>NAKNADE GRAĐANIMA I KUĆANSTVIMA</t>
  </si>
  <si>
    <t>Ostale naknade građanima i kućanstvima iz proračuna</t>
  </si>
  <si>
    <t>Prijenosi između proračunskih korisnika istog proračuna</t>
  </si>
  <si>
    <t>SVEUKUPNO RASHODI</t>
  </si>
  <si>
    <t>Izvor POMOĆI</t>
  </si>
  <si>
    <t>Izvor OPĆI PRIHODI I PRIMICI</t>
  </si>
  <si>
    <t>Izvor VLASTITI PRIHODI</t>
  </si>
  <si>
    <t>Izvor  PRIHODI ZA POSEBNE NAMJENE</t>
  </si>
  <si>
    <t>Izvor DONACIJE</t>
  </si>
  <si>
    <t>Izvor PRIHODI OD PRODAJE NEFINANCIJSKE IMOVINE</t>
  </si>
  <si>
    <t>Izvor PRIHODI ZA POSEBNE NAMJENE</t>
  </si>
  <si>
    <t>Izvor  VLASTITI PRIHODI</t>
  </si>
  <si>
    <t>Izvor POMOĆI BPŽ</t>
  </si>
  <si>
    <t>Pomoći između proračunskih korisnika istog proračuna</t>
  </si>
  <si>
    <t>Izvor  OPĆI PRIHODI I PRIMICI -DECENTRALIZIRANA SREDSTVA</t>
  </si>
  <si>
    <t xml:space="preserve">O. Š. IVANA GORANA KOVAČIĆA </t>
  </si>
  <si>
    <t>Matije Gupca 29, Staro Petrovo Selo</t>
  </si>
  <si>
    <t>OIB: 90001186038</t>
  </si>
  <si>
    <t>O. Š. IVANA GORANA KOVAČIĆA</t>
  </si>
  <si>
    <t>9337 OŠ IVANA GORANA KOVAČIĆA</t>
  </si>
  <si>
    <t>Aktivnost A600006 Osnovno školstvo-rashodi za zaposlene</t>
  </si>
  <si>
    <t>Aktivnost A600002 Osnovno školstvo-redovno poslovanje po minimalnom standardu</t>
  </si>
  <si>
    <t>Aktivnost A600006 Financiranje iznad minimalnog standarda-osnovno školstvo</t>
  </si>
  <si>
    <t xml:space="preserve">OSTALI RASHODI </t>
  </si>
  <si>
    <t>Tekuće donacije</t>
  </si>
  <si>
    <t>Izvor OPĆI PRIHODI I PRIMITCI</t>
  </si>
  <si>
    <t>Aktivnost A600012 Osiguranje prehrane za djecu u riziku od siromaštva</t>
  </si>
  <si>
    <t>Aktivnost A600014 Projekt "Školska shema"</t>
  </si>
  <si>
    <t>Aktivnost A600018 s osmjehom u školu 6</t>
  </si>
  <si>
    <t>Aktivnost A600027 Projekt "Medni dan"</t>
  </si>
  <si>
    <t>Aktivnost A600031 Prehrana za učenike osnovnih škola</t>
  </si>
  <si>
    <t>I. OPĆI DIO</t>
  </si>
  <si>
    <t xml:space="preserve">A. RAČUN PRIHODA I RASHODA </t>
  </si>
  <si>
    <t>PRIHODI POSLOVANJA PREMA EKONOMSKOJ KLASIFIKACIJI</t>
  </si>
  <si>
    <t>Razred</t>
  </si>
  <si>
    <t>Skupina</t>
  </si>
  <si>
    <t>Naziv prihoda</t>
  </si>
  <si>
    <t>Prihodi poslovanja</t>
  </si>
  <si>
    <t>Pomoći iz inozemstva i od subjekata unutar općeg proračuna</t>
  </si>
  <si>
    <t>Prihodi iz nadležnog proračuna i od HZZO-a temeljem ugovornih obveza</t>
  </si>
  <si>
    <t>Prihodi od prodaje nefinancijske imovine</t>
  </si>
  <si>
    <t>Prihodi od prodaje proizvedene dugotrajne imovine</t>
  </si>
  <si>
    <t>RASHODI POSLOVANJA PREMA EKONOMSKOJ KLASIFIKACIJI</t>
  </si>
  <si>
    <t>Naziv rashoda</t>
  </si>
  <si>
    <t>Rashodi poslovanja</t>
  </si>
  <si>
    <t>Rashodi za zaposlene</t>
  </si>
  <si>
    <t>Materijalni rashodi</t>
  </si>
  <si>
    <t>Rashodi za nabavu nefinancijske imovine</t>
  </si>
  <si>
    <t>Prihodi od prodaje proizvoda i robe te pruženih usluga i prihodi od donacija</t>
  </si>
  <si>
    <t>Financijski rashodi</t>
  </si>
  <si>
    <t>Naknade građanima i kućanstvima na temelju osiguranja i druge naknade</t>
  </si>
  <si>
    <t>Ostali rashodi</t>
  </si>
  <si>
    <t>Rashodi za nabavu proizvedene dugotrajne imovine</t>
  </si>
  <si>
    <t>RASHODI PREMA FUNKCIJSKOJ KLASIFIKACIJI</t>
  </si>
  <si>
    <t>Brojčana oznaka i naziv</t>
  </si>
  <si>
    <t>UKUPNI RASHODI</t>
  </si>
  <si>
    <t>09 OBRAZOVANJE</t>
  </si>
  <si>
    <t>091 Predškolsko i osnovno obrazovanje</t>
  </si>
  <si>
    <t>096 Dodatne usluge u obrazovanju</t>
  </si>
  <si>
    <t>Ravnateljica: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</si>
  <si>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</si>
  <si>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</si>
  <si>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</si>
  <si>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</si>
  <si>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</si>
  <si>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</si>
  <si>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</si>
  <si>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</si>
  <si>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</si>
  <si>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</si>
  <si>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Naziv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</si>
  <si>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</si>
  <si>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</si>
  <si>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</si>
  <si>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</si>
  <si>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IZMJENE I DOPUNE  (REBALANS) FINANCIJSKI PLAN OSNOVNE ŠKOLE IVANA GORANA KOVAČIĆA, STARO PETROVO SELO 
ZA 2025. I PROJEKCIJA ZA 2026. I 2027. GODINU</t>
  </si>
  <si>
    <t>IZMJENE I DOPUNE (REBALANS) FINANCIJSKI PLAN OSNOVNE ŠKOLE IVANA GORANA KOVAČIĆA, STARO PETROVO SELO 
ZA 2025. I PROJEKCIJA ZA 2026. I 2027. GODINU</t>
  </si>
  <si>
    <t>povećanje/smanjenje</t>
  </si>
  <si>
    <t>PRIHODI POSLOVANJA PREMA IZVORIMA FINANCIRANJA</t>
  </si>
  <si>
    <t>Izvor</t>
  </si>
  <si>
    <t>1.1.</t>
  </si>
  <si>
    <t>Opći prihodi i primici</t>
  </si>
  <si>
    <t>3.1.</t>
  </si>
  <si>
    <t>Vlastiti prihodi</t>
  </si>
  <si>
    <t>4.2.</t>
  </si>
  <si>
    <t>Prihodi za posebne namjene</t>
  </si>
  <si>
    <t>5.1.</t>
  </si>
  <si>
    <t>Pomoći BPŽ</t>
  </si>
  <si>
    <t>5.2.</t>
  </si>
  <si>
    <t>Decentralizirana sredstva</t>
  </si>
  <si>
    <t>5.3.</t>
  </si>
  <si>
    <t>Pomoći PK</t>
  </si>
  <si>
    <t>6.2.</t>
  </si>
  <si>
    <t>Donacije PK</t>
  </si>
  <si>
    <t>7.2.</t>
  </si>
  <si>
    <t>RASHODI POSLOVANJA PREMA IZVORIMA FINANCIRANJA</t>
  </si>
  <si>
    <t>Aktivnost A600038 S osmjehom u školu 7</t>
  </si>
  <si>
    <t>IZMJENE I DOPUNE (REBALANS) FINANCIJSKOG PLANA ZA 2025.</t>
  </si>
  <si>
    <t>Plan 2025.</t>
  </si>
  <si>
    <t>Novi plan 2025.</t>
  </si>
  <si>
    <t>Nematerijalna proizvedena imovina</t>
  </si>
  <si>
    <t>Martina Šamal</t>
  </si>
  <si>
    <t>Manjak prihoda i primitaka</t>
  </si>
  <si>
    <t>Višak prihoda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</si>
</sst>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n_-;\-* #,##0.00\ _k_n_-;_-* &quot;-&quot;??\ _k_n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5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66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 wrapText="1"/>
    </xf>
    <xf numFmtId="4" fontId="5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11" fillId="0" borderId="0" xfId="0" applyFont="1"/>
    <xf numFmtId="1" fontId="8" fillId="0" borderId="0" xfId="0" applyNumberFormat="1" applyFont="1" applyBorder="1" applyAlignment="1" applyProtection="1">
      <alignment horizontal="center" vertical="center" wrapText="1" readingOrder="1"/>
      <protection locked="0"/>
    </xf>
    <xf numFmtId="1" fontId="8" fillId="0" borderId="0" xfId="1" applyNumberFormat="1" applyFont="1" applyBorder="1" applyAlignment="1" applyProtection="1">
      <alignment horizontal="center" vertical="center" wrapText="1" readingOrder="1"/>
      <protection locked="0"/>
    </xf>
    <xf numFmtId="0" fontId="7" fillId="0" borderId="0" xfId="0" applyFont="1" applyFill="1" applyAlignment="1">
      <alignment horizontal="left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Fill="1" applyBorder="1" applyAlignment="1" applyProtection="1">
      <alignment horizontal="right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 readingOrder="1"/>
    </xf>
    <xf numFmtId="0" fontId="12" fillId="0" borderId="0" xfId="0" applyFont="1"/>
    <xf numFmtId="0" fontId="13" fillId="0" borderId="0" xfId="0" applyFont="1"/>
    <xf numFmtId="4" fontId="7" fillId="0" borderId="0" xfId="1" applyNumberFormat="1" applyFont="1" applyAlignment="1">
      <alignment horizontal="right"/>
    </xf>
    <xf numFmtId="0" fontId="9" fillId="0" borderId="0" xfId="0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vertical="center" readingOrder="1"/>
    </xf>
    <xf numFmtId="0" fontId="7" fillId="0" borderId="11" xfId="0" applyFont="1" applyFill="1" applyBorder="1" applyAlignment="1" applyProtection="1">
      <alignment horizontal="left" vertical="center" wrapText="1" readingOrder="1"/>
      <protection locked="0"/>
    </xf>
    <xf numFmtId="0" fontId="7" fillId="0" borderId="12" xfId="0" applyFont="1" applyFill="1" applyBorder="1" applyAlignment="1">
      <alignment vertical="center" wrapText="1"/>
    </xf>
    <xf numFmtId="4" fontId="7" fillId="0" borderId="12" xfId="1" applyNumberFormat="1" applyFont="1" applyFill="1" applyBorder="1" applyAlignment="1" applyProtection="1">
      <alignment horizontal="right" vertical="center" wrapText="1" readingOrder="1"/>
      <protection locked="0"/>
    </xf>
    <xf numFmtId="4" fontId="7" fillId="0" borderId="13" xfId="1" applyNumberFormat="1" applyFont="1" applyFill="1" applyBorder="1" applyAlignment="1" applyProtection="1">
      <alignment horizontal="right" vertical="center" wrapText="1" readingOrder="1"/>
      <protection locked="0"/>
    </xf>
    <xf numFmtId="0" fontId="5" fillId="0" borderId="11" xfId="0" applyFont="1" applyFill="1" applyBorder="1" applyAlignment="1" applyProtection="1">
      <alignment horizontal="left" vertical="center" wrapText="1" readingOrder="1"/>
      <protection locked="0"/>
    </xf>
    <xf numFmtId="0" fontId="5" fillId="0" borderId="12" xfId="0" applyFont="1" applyFill="1" applyBorder="1" applyAlignment="1">
      <alignment horizontal="left" vertical="center" wrapText="1" readingOrder="1"/>
    </xf>
    <xf numFmtId="4" fontId="5" fillId="0" borderId="12" xfId="1" applyNumberFormat="1" applyFont="1" applyFill="1" applyBorder="1" applyAlignment="1" applyProtection="1">
      <alignment horizontal="right" vertical="center" wrapText="1" readingOrder="1"/>
      <protection locked="0"/>
    </xf>
    <xf numFmtId="4" fontId="5" fillId="0" borderId="13" xfId="1" applyNumberFormat="1" applyFont="1" applyFill="1" applyBorder="1" applyAlignment="1" applyProtection="1">
      <alignment horizontal="right" vertical="center" wrapText="1" readingOrder="1"/>
      <protection locked="0"/>
    </xf>
    <xf numFmtId="0" fontId="5" fillId="0" borderId="11" xfId="0" applyFont="1" applyFill="1" applyBorder="1" applyAlignment="1" applyProtection="1">
      <alignment horizontal="left" vertical="top" wrapText="1" readingOrder="1"/>
      <protection locked="0"/>
    </xf>
    <xf numFmtId="0" fontId="5" fillId="0" borderId="12" xfId="0" applyFont="1" applyFill="1" applyBorder="1" applyAlignment="1">
      <alignment horizontal="left"/>
    </xf>
    <xf numFmtId="4" fontId="5" fillId="0" borderId="12" xfId="1" applyNumberFormat="1" applyFont="1" applyFill="1" applyBorder="1" applyAlignment="1" applyProtection="1">
      <alignment horizontal="right" vertical="top" wrapText="1" readingOrder="1"/>
      <protection locked="0"/>
    </xf>
    <xf numFmtId="4" fontId="5" fillId="0" borderId="13" xfId="1" applyNumberFormat="1" applyFont="1" applyFill="1" applyBorder="1" applyAlignment="1" applyProtection="1">
      <alignment horizontal="right" vertical="top" wrapText="1" readingOrder="1"/>
      <protection locked="0"/>
    </xf>
    <xf numFmtId="0" fontId="7" fillId="0" borderId="11" xfId="0" applyFont="1" applyFill="1" applyBorder="1" applyAlignment="1" applyProtection="1">
      <alignment horizontal="left" vertical="top" wrapText="1" readingOrder="1"/>
      <protection locked="0"/>
    </xf>
    <xf numFmtId="0" fontId="7" fillId="0" borderId="12" xfId="0" applyFont="1" applyFill="1" applyBorder="1" applyAlignment="1">
      <alignment horizontal="left"/>
    </xf>
    <xf numFmtId="4" fontId="7" fillId="0" borderId="12" xfId="1" applyNumberFormat="1" applyFont="1" applyFill="1" applyBorder="1" applyAlignment="1" applyProtection="1">
      <alignment horizontal="right" vertical="top" wrapText="1" readingOrder="1"/>
      <protection locked="0"/>
    </xf>
    <xf numFmtId="4" fontId="7" fillId="0" borderId="13" xfId="1" applyNumberFormat="1" applyFont="1" applyFill="1" applyBorder="1" applyAlignment="1" applyProtection="1">
      <alignment horizontal="right" vertical="top" wrapText="1" readingOrder="1"/>
      <protection locked="0"/>
    </xf>
    <xf numFmtId="0" fontId="7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 applyProtection="1">
      <alignment vertical="top" readingOrder="1"/>
      <protection locked="0"/>
    </xf>
    <xf numFmtId="0" fontId="5" fillId="0" borderId="12" xfId="0" applyFont="1" applyFill="1" applyBorder="1" applyAlignment="1" applyProtection="1">
      <alignment horizontal="left" vertical="top" readingOrder="1"/>
      <protection locked="0"/>
    </xf>
    <xf numFmtId="0" fontId="4" fillId="0" borderId="0" xfId="0" applyFont="1"/>
    <xf numFmtId="4" fontId="4" fillId="0" borderId="0" xfId="1" applyNumberFormat="1" applyFont="1" applyAlignment="1">
      <alignment horizontal="right"/>
    </xf>
    <xf numFmtId="0" fontId="7" fillId="0" borderId="0" xfId="0" applyFont="1" applyFill="1" applyBorder="1"/>
    <xf numFmtId="0" fontId="13" fillId="0" borderId="0" xfId="0" applyFont="1" applyFill="1"/>
    <xf numFmtId="0" fontId="12" fillId="0" borderId="0" xfId="0" applyFont="1" applyFill="1"/>
    <xf numFmtId="0" fontId="11" fillId="0" borderId="0" xfId="0" applyFont="1" applyFill="1"/>
    <xf numFmtId="0" fontId="5" fillId="0" borderId="0" xfId="0" applyFont="1" applyFill="1" applyAlignment="1">
      <alignment vertical="center"/>
    </xf>
    <xf numFmtId="1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/>
    <xf numFmtId="0" fontId="7" fillId="0" borderId="12" xfId="0" applyFont="1" applyFill="1" applyBorder="1" applyAlignment="1" applyProtection="1">
      <alignment horizontal="left" vertical="top" wrapText="1" readingOrder="1"/>
      <protection locked="0"/>
    </xf>
    <xf numFmtId="0" fontId="5" fillId="0" borderId="12" xfId="0" applyFont="1" applyFill="1" applyBorder="1" applyAlignment="1" applyProtection="1">
      <alignment horizontal="left" vertical="top" wrapText="1" readingOrder="1"/>
      <protection locked="0"/>
    </xf>
    <xf numFmtId="1" fontId="10" fillId="5" borderId="11" xfId="0" applyNumberFormat="1" applyFont="1" applyFill="1" applyBorder="1" applyAlignment="1" applyProtection="1">
      <alignment horizontal="left" vertical="center" wrapText="1" readingOrder="1"/>
      <protection locked="0"/>
    </xf>
    <xf numFmtId="1" fontId="10" fillId="5" borderId="12" xfId="0" applyNumberFormat="1" applyFont="1" applyFill="1" applyBorder="1" applyAlignment="1" applyProtection="1">
      <alignment horizontal="left" vertical="center" wrapText="1" readingOrder="1"/>
      <protection locked="0"/>
    </xf>
    <xf numFmtId="4" fontId="10" fillId="2" borderId="12" xfId="1" applyNumberFormat="1" applyFont="1" applyFill="1" applyBorder="1" applyAlignment="1" applyProtection="1">
      <alignment horizontal="right" vertical="center" wrapText="1" readingOrder="1"/>
      <protection locked="0"/>
    </xf>
    <xf numFmtId="1" fontId="7" fillId="0" borderId="0" xfId="0" applyNumberFormat="1" applyFont="1" applyAlignment="1">
      <alignment horizontal="center" vertical="center"/>
    </xf>
    <xf numFmtId="4" fontId="10" fillId="5" borderId="12" xfId="1" applyNumberFormat="1" applyFont="1" applyFill="1" applyBorder="1" applyAlignment="1" applyProtection="1">
      <alignment horizontal="right" vertical="center" wrapText="1" readingOrder="1"/>
      <protection locked="0"/>
    </xf>
    <xf numFmtId="4" fontId="5" fillId="0" borderId="7" xfId="1" applyNumberFormat="1" applyFont="1" applyBorder="1" applyAlignment="1" applyProtection="1">
      <alignment horizontal="center" vertical="center" wrapText="1" readingOrder="1"/>
      <protection locked="0"/>
    </xf>
    <xf numFmtId="4" fontId="7" fillId="0" borderId="16" xfId="1" applyNumberFormat="1" applyFont="1" applyFill="1" applyBorder="1" applyAlignment="1" applyProtection="1">
      <alignment horizontal="right" vertical="center" wrapText="1" readingOrder="1"/>
      <protection locked="0"/>
    </xf>
    <xf numFmtId="4" fontId="5" fillId="0" borderId="16" xfId="1" applyNumberFormat="1" applyFont="1" applyFill="1" applyBorder="1" applyAlignment="1" applyProtection="1">
      <alignment horizontal="right" vertical="center" wrapText="1" readingOrder="1"/>
      <protection locked="0"/>
    </xf>
    <xf numFmtId="4" fontId="10" fillId="4" borderId="10" xfId="1" applyNumberFormat="1" applyFont="1" applyFill="1" applyBorder="1" applyAlignment="1" applyProtection="1">
      <alignment horizontal="right" vertical="center" wrapText="1" readingOrder="1"/>
      <protection locked="0"/>
    </xf>
    <xf numFmtId="4" fontId="10" fillId="5" borderId="13" xfId="1" applyNumberFormat="1" applyFont="1" applyFill="1" applyBorder="1" applyAlignment="1" applyProtection="1">
      <alignment horizontal="right" vertical="center" wrapText="1" readingOrder="1"/>
      <protection locked="0"/>
    </xf>
    <xf numFmtId="4" fontId="10" fillId="2" borderId="13" xfId="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/>
    <xf numFmtId="4" fontId="5" fillId="0" borderId="7" xfId="1" applyNumberFormat="1" applyFont="1" applyBorder="1" applyAlignment="1" applyProtection="1">
      <alignment horizontal="center" vertical="center" wrapText="1" readingOrder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4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wrapText="1"/>
    </xf>
    <xf numFmtId="0" fontId="5" fillId="0" borderId="0" xfId="0" applyFont="1"/>
    <xf numFmtId="0" fontId="3" fillId="0" borderId="0" xfId="0" applyNumberFormat="1" applyFont="1" applyFill="1" applyBorder="1" applyAlignment="1" applyProtection="1">
      <alignment horizontal="left" wrapText="1"/>
    </xf>
    <xf numFmtId="4" fontId="3" fillId="6" borderId="1" xfId="0" applyNumberFormat="1" applyFont="1" applyFill="1" applyBorder="1" applyAlignment="1" applyProtection="1">
      <alignment horizontal="right" wrapText="1"/>
    </xf>
    <xf numFmtId="0" fontId="6" fillId="6" borderId="17" xfId="0" applyFont="1" applyFill="1" applyBorder="1" applyAlignment="1">
      <alignment horizontal="left"/>
    </xf>
    <xf numFmtId="0" fontId="4" fillId="6" borderId="18" xfId="0" applyNumberFormat="1" applyFont="1" applyFill="1" applyBorder="1" applyAlignment="1" applyProtection="1"/>
    <xf numFmtId="4" fontId="3" fillId="6" borderId="1" xfId="0" applyNumberFormat="1" applyFont="1" applyFill="1" applyBorder="1" applyAlignment="1">
      <alignment horizontal="right"/>
    </xf>
    <xf numFmtId="4" fontId="3" fillId="6" borderId="17" xfId="0" applyNumberFormat="1" applyFont="1" applyFill="1" applyBorder="1" applyAlignment="1"/>
    <xf numFmtId="4" fontId="3" fillId="6" borderId="1" xfId="0" applyNumberFormat="1" applyFont="1" applyFill="1" applyBorder="1" applyAlignment="1" applyProtection="1">
      <alignment wrapText="1"/>
    </xf>
    <xf numFmtId="4" fontId="3" fillId="0" borderId="1" xfId="0" applyNumberFormat="1" applyFont="1" applyBorder="1" applyAlignment="1"/>
    <xf numFmtId="4" fontId="3" fillId="6" borderId="1" xfId="0" applyNumberFormat="1" applyFont="1" applyFill="1" applyBorder="1" applyAlignment="1"/>
    <xf numFmtId="0" fontId="3" fillId="0" borderId="18" xfId="0" quotePrefix="1" applyFont="1" applyBorder="1" applyAlignment="1">
      <alignment horizontal="left"/>
    </xf>
    <xf numFmtId="0" fontId="3" fillId="0" borderId="18" xfId="0" applyNumberFormat="1" applyFont="1" applyFill="1" applyBorder="1" applyAlignment="1" applyProtection="1">
      <alignment wrapText="1"/>
    </xf>
    <xf numFmtId="0" fontId="2" fillId="0" borderId="18" xfId="0" applyNumberFormat="1" applyFont="1" applyFill="1" applyBorder="1" applyAlignment="1" applyProtection="1">
      <alignment wrapText="1"/>
    </xf>
    <xf numFmtId="0" fontId="2" fillId="0" borderId="18" xfId="0" applyNumberFormat="1" applyFont="1" applyFill="1" applyBorder="1" applyAlignment="1" applyProtection="1">
      <alignment horizontal="center" wrapText="1"/>
    </xf>
    <xf numFmtId="4" fontId="2" fillId="0" borderId="1" xfId="0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5" fillId="0" borderId="12" xfId="0" applyFont="1" applyFill="1" applyBorder="1" applyAlignment="1">
      <alignment horizontal="left" vertical="center" readingOrder="1"/>
    </xf>
    <xf numFmtId="0" fontId="5" fillId="0" borderId="0" xfId="0" applyFont="1" applyFill="1" applyAlignment="1">
      <alignment vertical="center" readingOrder="1"/>
    </xf>
    <xf numFmtId="0" fontId="5" fillId="0" borderId="12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5" fillId="0" borderId="14" xfId="0" applyFont="1" applyFill="1" applyBorder="1" applyAlignment="1" applyProtection="1">
      <alignment horizontal="left" vertical="center" wrapText="1" readingOrder="1"/>
      <protection locked="0"/>
    </xf>
    <xf numFmtId="0" fontId="5" fillId="0" borderId="15" xfId="0" applyFont="1" applyFill="1" applyBorder="1" applyAlignment="1">
      <alignment horizontal="left" vertical="center" wrapText="1"/>
    </xf>
    <xf numFmtId="0" fontId="17" fillId="0" borderId="0" xfId="0" applyNumberFormat="1" applyFont="1" applyFill="1" applyBorder="1" applyAlignment="1" applyProtection="1"/>
    <xf numFmtId="4" fontId="16" fillId="0" borderId="17" xfId="0" applyNumberFormat="1" applyFont="1" applyFill="1" applyBorder="1" applyAlignment="1"/>
    <xf numFmtId="4" fontId="16" fillId="0" borderId="1" xfId="0" applyNumberFormat="1" applyFont="1" applyFill="1" applyBorder="1" applyAlignment="1" applyProtection="1">
      <alignment wrapText="1"/>
    </xf>
    <xf numFmtId="4" fontId="16" fillId="0" borderId="1" xfId="0" applyNumberFormat="1" applyFont="1" applyFill="1" applyBorder="1" applyAlignment="1"/>
    <xf numFmtId="0" fontId="7" fillId="0" borderId="12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Border="1"/>
    <xf numFmtId="4" fontId="10" fillId="2" borderId="12" xfId="1" applyNumberFormat="1" applyFont="1" applyFill="1" applyBorder="1" applyAlignment="1" applyProtection="1">
      <alignment horizontal="right" vertical="top" wrapText="1" readingOrder="1"/>
      <protection locked="0"/>
    </xf>
    <xf numFmtId="4" fontId="10" fillId="2" borderId="13" xfId="1" applyNumberFormat="1" applyFont="1" applyFill="1" applyBorder="1" applyAlignment="1" applyProtection="1">
      <alignment horizontal="right" vertical="top" wrapText="1" readingOrder="1"/>
      <protection locked="0"/>
    </xf>
    <xf numFmtId="4" fontId="7" fillId="3" borderId="12" xfId="1" applyNumberFormat="1" applyFont="1" applyFill="1" applyBorder="1" applyAlignment="1" applyProtection="1">
      <alignment horizontal="right" vertical="center" wrapText="1" readingOrder="1"/>
      <protection locked="0"/>
    </xf>
    <xf numFmtId="4" fontId="7" fillId="3" borderId="13" xfId="1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12" xfId="0" applyFont="1" applyFill="1" applyBorder="1" applyAlignment="1">
      <alignment horizontal="left" vertical="center" readingOrder="1"/>
    </xf>
    <xf numFmtId="0" fontId="7" fillId="0" borderId="0" xfId="0" applyFont="1" applyFill="1" applyAlignment="1">
      <alignment vertical="center" readingOrder="1"/>
    </xf>
    <xf numFmtId="0" fontId="18" fillId="0" borderId="0" xfId="0" applyFont="1" applyFill="1"/>
    <xf numFmtId="4" fontId="5" fillId="0" borderId="0" xfId="0" applyNumberFormat="1" applyFont="1" applyFill="1" applyAlignment="1">
      <alignment horizontal="left"/>
    </xf>
    <xf numFmtId="4" fontId="7" fillId="0" borderId="12" xfId="1" applyNumberFormat="1" applyFont="1" applyFill="1" applyBorder="1" applyAlignment="1">
      <alignment horizontal="right"/>
    </xf>
    <xf numFmtId="4" fontId="7" fillId="0" borderId="13" xfId="1" applyNumberFormat="1" applyFont="1" applyFill="1" applyBorder="1" applyAlignment="1">
      <alignment horizontal="right"/>
    </xf>
    <xf numFmtId="4" fontId="5" fillId="0" borderId="15" xfId="1" applyNumberFormat="1" applyFont="1" applyFill="1" applyBorder="1" applyAlignment="1">
      <alignment horizontal="right"/>
    </xf>
    <xf numFmtId="4" fontId="5" fillId="0" borderId="27" xfId="1" applyNumberFormat="1" applyFont="1" applyFill="1" applyBorder="1" applyAlignment="1">
      <alignment horizontal="right"/>
    </xf>
    <xf numFmtId="4" fontId="10" fillId="2" borderId="10" xfId="1" applyNumberFormat="1" applyFont="1" applyFill="1" applyBorder="1" applyAlignment="1" applyProtection="1">
      <alignment horizontal="right" vertical="center" wrapText="1" readingOrder="1"/>
      <protection locked="0"/>
    </xf>
    <xf numFmtId="4" fontId="7" fillId="3" borderId="16" xfId="1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0" xfId="0" applyFont="1"/>
    <xf numFmtId="0" fontId="2" fillId="0" borderId="0" xfId="0" applyNumberFormat="1" applyFont="1" applyFill="1" applyBorder="1" applyAlignment="1" applyProtection="1"/>
    <xf numFmtId="4" fontId="4" fillId="0" borderId="0" xfId="1" applyNumberFormat="1" applyFont="1" applyAlignment="1">
      <alignment horizontal="left"/>
    </xf>
    <xf numFmtId="0" fontId="19" fillId="0" borderId="0" xfId="0" applyFont="1"/>
    <xf numFmtId="0" fontId="4" fillId="0" borderId="0" xfId="0" applyFont="1"/>
    <xf numFmtId="0" fontId="4" fillId="0" borderId="0" xfId="0" applyFont="1"/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7" borderId="1" xfId="0" applyNumberFormat="1" applyFont="1" applyFill="1" applyBorder="1" applyAlignment="1" applyProtection="1">
      <alignment horizontal="center" vertical="center" wrapText="1"/>
    </xf>
    <xf numFmtId="0" fontId="3" fillId="7" borderId="19" xfId="0" applyNumberFormat="1" applyFont="1" applyFill="1" applyBorder="1" applyAlignment="1" applyProtection="1">
      <alignment horizontal="center" vertical="center" wrapText="1"/>
    </xf>
    <xf numFmtId="0" fontId="3" fillId="0" borderId="19" xfId="0" applyNumberFormat="1" applyFont="1" applyFill="1" applyBorder="1" applyAlignment="1" applyProtection="1">
      <alignment horizontal="center" vertical="center" wrapText="1"/>
    </xf>
    <xf numFmtId="0" fontId="3" fillId="0" borderId="19" xfId="0" applyNumberFormat="1" applyFont="1" applyFill="1" applyBorder="1" applyAlignment="1" applyProtection="1">
      <alignment horizontal="left" vertical="center" wrapText="1"/>
    </xf>
    <xf numFmtId="0" fontId="6" fillId="8" borderId="1" xfId="0" applyNumberFormat="1" applyFont="1" applyFill="1" applyBorder="1" applyAlignment="1" applyProtection="1">
      <alignment horizontal="left" vertical="center" wrapText="1"/>
    </xf>
    <xf numFmtId="0" fontId="4" fillId="8" borderId="1" xfId="0" applyNumberFormat="1" applyFont="1" applyFill="1" applyBorder="1" applyAlignment="1" applyProtection="1">
      <alignment horizontal="left" vertical="center" wrapText="1"/>
    </xf>
    <xf numFmtId="0" fontId="4" fillId="8" borderId="1" xfId="0" quotePrefix="1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6" fillId="8" borderId="1" xfId="0" applyNumberFormat="1" applyFont="1" applyFill="1" applyBorder="1" applyAlignment="1" applyProtection="1">
      <alignment horizontal="left" vertical="center"/>
    </xf>
    <xf numFmtId="0" fontId="6" fillId="8" borderId="1" xfId="0" applyNumberFormat="1" applyFont="1" applyFill="1" applyBorder="1" applyAlignment="1" applyProtection="1">
      <alignment vertical="center" wrapText="1"/>
    </xf>
    <xf numFmtId="0" fontId="4" fillId="8" borderId="1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4" fontId="23" fillId="8" borderId="1" xfId="0" applyNumberFormat="1" applyFont="1" applyFill="1" applyBorder="1" applyAlignment="1" applyProtection="1">
      <alignment horizontal="right" wrapText="1"/>
    </xf>
    <xf numFmtId="4" fontId="23" fillId="8" borderId="1" xfId="0" applyNumberFormat="1" applyFont="1" applyFill="1" applyBorder="1" applyAlignment="1">
      <alignment horizontal="right"/>
    </xf>
    <xf numFmtId="4" fontId="3" fillId="0" borderId="26" xfId="0" applyNumberFormat="1" applyFont="1" applyFill="1" applyBorder="1" applyAlignment="1" applyProtection="1">
      <alignment horizontal="right" vertical="center" wrapText="1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 wrapText="1"/>
    </xf>
    <xf numFmtId="0" fontId="0" fillId="0" borderId="0" xfId="0"/>
    <xf numFmtId="3" fontId="2" fillId="8" borderId="19" xfId="0" applyNumberFormat="1" applyFont="1" applyFill="1" applyBorder="1" applyAlignment="1">
      <alignment horizontal="right"/>
    </xf>
    <xf numFmtId="3" fontId="2" fillId="8" borderId="1" xfId="0" applyNumberFormat="1" applyFont="1" applyFill="1" applyBorder="1" applyAlignment="1">
      <alignment horizontal="right"/>
    </xf>
    <xf numFmtId="0" fontId="25" fillId="8" borderId="1" xfId="0" quotePrefix="1" applyFont="1" applyFill="1" applyBorder="1" applyAlignment="1">
      <alignment horizontal="left" vertical="center" wrapText="1"/>
    </xf>
    <xf numFmtId="0" fontId="25" fillId="8" borderId="1" xfId="0" applyNumberFormat="1" applyFont="1" applyFill="1" applyBorder="1" applyAlignment="1" applyProtection="1">
      <alignment horizontal="left" vertical="center" wrapText="1"/>
    </xf>
    <xf numFmtId="0" fontId="25" fillId="8" borderId="1" xfId="0" quotePrefix="1" applyFont="1" applyFill="1" applyBorder="1" applyAlignment="1">
      <alignment horizontal="left" vertical="center"/>
    </xf>
    <xf numFmtId="0" fontId="4" fillId="8" borderId="19" xfId="0" applyNumberFormat="1" applyFont="1" applyFill="1" applyBorder="1" applyAlignment="1" applyProtection="1">
      <alignment horizontal="left" vertical="center" wrapText="1"/>
    </xf>
    <xf numFmtId="0" fontId="3" fillId="0" borderId="17" xfId="0" applyNumberFormat="1" applyFont="1" applyFill="1" applyBorder="1" applyAlignment="1" applyProtection="1">
      <alignment horizontal="center" wrapText="1"/>
    </xf>
    <xf numFmtId="0" fontId="0" fillId="0" borderId="0" xfId="0"/>
    <xf numFmtId="0" fontId="20" fillId="0" borderId="0" xfId="0" applyNumberFormat="1" applyFont="1" applyFill="1" applyBorder="1" applyAlignment="1" applyProtection="1">
      <alignment horizontal="center" vertical="center" wrapText="1"/>
    </xf>
    <xf numFmtId="4" fontId="26" fillId="8" borderId="1" xfId="0" applyNumberFormat="1" applyFont="1" applyFill="1" applyBorder="1" applyAlignment="1">
      <alignment horizontal="right"/>
    </xf>
    <xf numFmtId="4" fontId="26" fillId="8" borderId="1" xfId="0" applyNumberFormat="1" applyFont="1" applyFill="1" applyBorder="1" applyAlignment="1" applyProtection="1">
      <alignment horizontal="right" wrapText="1"/>
    </xf>
    <xf numFmtId="0" fontId="0" fillId="0" borderId="1" xfId="0" applyBorder="1"/>
    <xf numFmtId="4" fontId="4" fillId="8" borderId="1" xfId="0" applyNumberFormat="1" applyFont="1" applyFill="1" applyBorder="1" applyAlignment="1" applyProtection="1">
      <alignment horizontal="right" vertical="center" wrapText="1"/>
    </xf>
    <xf numFmtId="4" fontId="4" fillId="8" borderId="1" xfId="0" quotePrefix="1" applyNumberFormat="1" applyFont="1" applyFill="1" applyBorder="1" applyAlignment="1">
      <alignment horizontal="right" vertical="center"/>
    </xf>
    <xf numFmtId="4" fontId="0" fillId="0" borderId="1" xfId="0" applyNumberFormat="1" applyBorder="1"/>
    <xf numFmtId="0" fontId="3" fillId="0" borderId="25" xfId="0" applyNumberFormat="1" applyFont="1" applyFill="1" applyBorder="1" applyAlignment="1" applyProtection="1">
      <alignment horizontal="center" vertical="center" wrapText="1"/>
    </xf>
    <xf numFmtId="0" fontId="3" fillId="0" borderId="26" xfId="0" applyNumberFormat="1" applyFont="1" applyFill="1" applyBorder="1" applyAlignment="1" applyProtection="1">
      <alignment horizontal="center" vertical="center" wrapText="1"/>
    </xf>
    <xf numFmtId="0" fontId="3" fillId="0" borderId="17" xfId="0" applyNumberFormat="1" applyFont="1" applyFill="1" applyBorder="1" applyAlignment="1" applyProtection="1">
      <alignment horizontal="center" wrapText="1"/>
    </xf>
    <xf numFmtId="0" fontId="3" fillId="0" borderId="19" xfId="0" applyNumberFormat="1" applyFont="1" applyFill="1" applyBorder="1" applyAlignment="1" applyProtection="1">
      <alignment horizontal="center" wrapText="1"/>
    </xf>
    <xf numFmtId="0" fontId="14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4" fillId="0" borderId="0" xfId="0" applyFont="1" applyAlignment="1" applyProtection="1">
      <alignment horizontal="left" vertical="top" wrapText="1" readingOrder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left" wrapText="1"/>
    </xf>
    <xf numFmtId="0" fontId="4" fillId="0" borderId="18" xfId="0" applyNumberFormat="1" applyFont="1" applyFill="1" applyBorder="1" applyAlignment="1" applyProtection="1">
      <alignment wrapText="1"/>
    </xf>
    <xf numFmtId="0" fontId="6" fillId="6" borderId="17" xfId="0" quotePrefix="1" applyNumberFormat="1" applyFont="1" applyFill="1" applyBorder="1" applyAlignment="1" applyProtection="1">
      <alignment horizontal="left" wrapText="1"/>
    </xf>
    <xf numFmtId="0" fontId="4" fillId="6" borderId="18" xfId="0" applyNumberFormat="1" applyFont="1" applyFill="1" applyBorder="1" applyAlignment="1" applyProtection="1">
      <alignment wrapText="1"/>
    </xf>
    <xf numFmtId="0" fontId="6" fillId="0" borderId="17" xfId="0" quotePrefix="1" applyNumberFormat="1" applyFont="1" applyFill="1" applyBorder="1" applyAlignment="1" applyProtection="1">
      <alignment horizontal="left" wrapText="1"/>
    </xf>
    <xf numFmtId="0" fontId="3" fillId="0" borderId="20" xfId="0" quotePrefix="1" applyFont="1" applyBorder="1" applyAlignment="1">
      <alignment horizontal="center" vertical="center" wrapText="1"/>
    </xf>
    <xf numFmtId="0" fontId="3" fillId="0" borderId="21" xfId="0" quotePrefix="1" applyFont="1" applyBorder="1" applyAlignment="1">
      <alignment horizontal="center" vertical="center" wrapText="1"/>
    </xf>
    <xf numFmtId="0" fontId="3" fillId="0" borderId="22" xfId="0" quotePrefix="1" applyFont="1" applyBorder="1" applyAlignment="1">
      <alignment horizontal="center" vertical="center" wrapText="1"/>
    </xf>
    <xf numFmtId="0" fontId="3" fillId="0" borderId="23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24" xfId="0" quotePrefix="1" applyFont="1" applyBorder="1" applyAlignment="1">
      <alignment horizontal="center" vertical="center" wrapText="1"/>
    </xf>
    <xf numFmtId="0" fontId="3" fillId="0" borderId="0" xfId="0" quotePrefix="1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16" fillId="0" borderId="17" xfId="0" applyNumberFormat="1" applyFont="1" applyFill="1" applyBorder="1" applyAlignment="1" applyProtection="1">
      <alignment horizontal="left" wrapText="1"/>
    </xf>
    <xf numFmtId="0" fontId="17" fillId="0" borderId="18" xfId="0" applyNumberFormat="1" applyFont="1" applyFill="1" applyBorder="1" applyAlignment="1" applyProtection="1">
      <alignment wrapText="1"/>
    </xf>
    <xf numFmtId="0" fontId="17" fillId="0" borderId="18" xfId="0" applyNumberFormat="1" applyFont="1" applyFill="1" applyBorder="1" applyAlignment="1" applyProtection="1"/>
    <xf numFmtId="0" fontId="3" fillId="6" borderId="17" xfId="0" applyNumberFormat="1" applyFont="1" applyFill="1" applyBorder="1" applyAlignment="1" applyProtection="1">
      <alignment horizontal="left" wrapText="1"/>
    </xf>
    <xf numFmtId="0" fontId="2" fillId="6" borderId="18" xfId="0" applyNumberFormat="1" applyFont="1" applyFill="1" applyBorder="1" applyAlignment="1" applyProtection="1">
      <alignment wrapText="1"/>
    </xf>
    <xf numFmtId="0" fontId="2" fillId="6" borderId="18" xfId="0" applyNumberFormat="1" applyFont="1" applyFill="1" applyBorder="1" applyAlignment="1" applyProtection="1"/>
    <xf numFmtId="0" fontId="6" fillId="6" borderId="17" xfId="0" applyNumberFormat="1" applyFont="1" applyFill="1" applyBorder="1" applyAlignment="1" applyProtection="1">
      <alignment horizontal="left" wrapText="1"/>
    </xf>
    <xf numFmtId="0" fontId="4" fillId="6" borderId="18" xfId="0" applyNumberFormat="1" applyFont="1" applyFill="1" applyBorder="1" applyAlignment="1" applyProtection="1"/>
    <xf numFmtId="0" fontId="4" fillId="0" borderId="18" xfId="0" applyNumberFormat="1" applyFont="1" applyFill="1" applyBorder="1" applyAlignment="1" applyProtection="1"/>
    <xf numFmtId="0" fontId="6" fillId="0" borderId="17" xfId="0" quotePrefix="1" applyFont="1" applyBorder="1" applyAlignment="1">
      <alignment horizontal="left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vertical="center" wrapText="1"/>
    </xf>
    <xf numFmtId="0" fontId="24" fillId="0" borderId="0" xfId="0" applyNumberFormat="1" applyFont="1" applyFill="1" applyBorder="1" applyAlignment="1" applyProtection="1">
      <alignment vertical="center" wrapText="1"/>
    </xf>
    <xf numFmtId="0" fontId="22" fillId="0" borderId="0" xfId="0" applyFont="1" applyAlignment="1">
      <alignment wrapText="1"/>
    </xf>
    <xf numFmtId="4" fontId="5" fillId="0" borderId="4" xfId="1" applyNumberFormat="1" applyFont="1" applyBorder="1" applyAlignment="1" applyProtection="1">
      <alignment horizontal="center" vertical="center" wrapText="1" readingOrder="1"/>
      <protection locked="0"/>
    </xf>
    <xf numFmtId="4" fontId="5" fillId="0" borderId="7" xfId="1" applyNumberFormat="1" applyFont="1" applyBorder="1" applyAlignment="1" applyProtection="1">
      <alignment horizontal="center" vertical="center" wrapText="1" readingOrder="1"/>
      <protection locked="0"/>
    </xf>
    <xf numFmtId="0" fontId="7" fillId="3" borderId="11" xfId="0" applyFont="1" applyFill="1" applyBorder="1" applyAlignment="1" applyProtection="1">
      <alignment vertical="center" wrapText="1" readingOrder="1"/>
      <protection locked="0"/>
    </xf>
    <xf numFmtId="0" fontId="5" fillId="3" borderId="12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0" fillId="2" borderId="9" xfId="0" applyFont="1" applyFill="1" applyBorder="1" applyAlignment="1" applyProtection="1">
      <alignment vertical="center" wrapText="1" readingOrder="1"/>
      <protection locked="0"/>
    </xf>
    <xf numFmtId="0" fontId="9" fillId="2" borderId="10" xfId="0" applyFont="1" applyFill="1" applyBorder="1" applyAlignment="1">
      <alignment vertical="center" readingOrder="1"/>
    </xf>
    <xf numFmtId="4" fontId="5" fillId="0" borderId="5" xfId="1" applyNumberFormat="1" applyFont="1" applyBorder="1" applyAlignment="1" applyProtection="1">
      <alignment horizontal="center" vertical="center" wrapText="1" readingOrder="1"/>
      <protection locked="0"/>
    </xf>
    <xf numFmtId="4" fontId="5" fillId="0" borderId="8" xfId="1" applyNumberFormat="1" applyFont="1" applyBorder="1" applyAlignment="1" applyProtection="1">
      <alignment horizontal="center" vertical="center" wrapText="1" readingOrder="1"/>
      <protection locked="0"/>
    </xf>
    <xf numFmtId="4" fontId="5" fillId="0" borderId="4" xfId="1" applyNumberFormat="1" applyFont="1" applyBorder="1" applyAlignment="1">
      <alignment horizontal="center"/>
    </xf>
    <xf numFmtId="0" fontId="5" fillId="0" borderId="3" xfId="0" applyFont="1" applyBorder="1" applyAlignment="1" applyProtection="1">
      <alignment horizontal="center" vertical="center" wrapText="1" readingOrder="1"/>
      <protection locked="0"/>
    </xf>
    <xf numFmtId="0" fontId="5" fillId="0" borderId="6" xfId="0" applyFont="1" applyBorder="1" applyAlignment="1" applyProtection="1">
      <alignment horizontal="center" vertical="center" wrapText="1" readingOrder="1"/>
      <protection locked="0"/>
    </xf>
    <xf numFmtId="0" fontId="5" fillId="0" borderId="4" xfId="0" applyFont="1" applyBorder="1" applyAlignment="1" applyProtection="1">
      <alignment horizontal="center" vertical="center" wrapText="1" readingOrder="1"/>
      <protection locked="0"/>
    </xf>
    <xf numFmtId="0" fontId="5" fillId="0" borderId="7" xfId="0" applyFont="1" applyBorder="1" applyAlignment="1" applyProtection="1">
      <alignment horizontal="center" vertical="center" wrapText="1" readingOrder="1"/>
      <protection locked="0"/>
    </xf>
    <xf numFmtId="49" fontId="6" fillId="0" borderId="0" xfId="0" applyNumberFormat="1" applyFont="1" applyAlignment="1">
      <alignment horizontal="center"/>
    </xf>
    <xf numFmtId="0" fontId="10" fillId="2" borderId="11" xfId="0" applyFont="1" applyFill="1" applyBorder="1" applyAlignment="1" applyProtection="1">
      <alignment horizontal="left" vertical="top" wrapText="1" readingOrder="1"/>
      <protection locked="0"/>
    </xf>
    <xf numFmtId="0" fontId="10" fillId="2" borderId="12" xfId="0" applyFont="1" applyFill="1" applyBorder="1" applyAlignment="1" applyProtection="1">
      <alignment horizontal="left" vertical="top" wrapText="1" readingOrder="1"/>
      <protection locked="0"/>
    </xf>
    <xf numFmtId="0" fontId="10" fillId="2" borderId="11" xfId="0" applyFont="1" applyFill="1" applyBorder="1" applyAlignment="1" applyProtection="1">
      <alignment vertical="center" wrapText="1" readingOrder="1"/>
      <protection locked="0"/>
    </xf>
    <xf numFmtId="0" fontId="9" fillId="2" borderId="12" xfId="0" applyFont="1" applyFill="1" applyBorder="1" applyAlignment="1">
      <alignment vertical="center"/>
    </xf>
    <xf numFmtId="1" fontId="10" fillId="4" borderId="9" xfId="0" applyNumberFormat="1" applyFont="1" applyFill="1" applyBorder="1" applyAlignment="1" applyProtection="1">
      <alignment horizontal="left" vertical="center" wrapText="1" readingOrder="1"/>
      <protection locked="0"/>
    </xf>
    <xf numFmtId="1" fontId="10" fillId="4" borderId="10" xfId="0" applyNumberFormat="1" applyFont="1" applyFill="1" applyBorder="1" applyAlignment="1" applyProtection="1">
      <alignment horizontal="left" vertical="center" wrapText="1" readingOrder="1"/>
      <protection locked="0"/>
    </xf>
    <xf numFmtId="0" fontId="10" fillId="2" borderId="11" xfId="0" applyFont="1" applyFill="1" applyBorder="1" applyAlignment="1" applyProtection="1">
      <alignment vertical="top" wrapText="1" readingOrder="1"/>
      <protection locked="0"/>
    </xf>
    <xf numFmtId="0" fontId="9" fillId="2" borderId="12" xfId="0" applyFont="1" applyFill="1" applyBorder="1"/>
    <xf numFmtId="0" fontId="7" fillId="3" borderId="12" xfId="0" applyFont="1" applyFill="1" applyBorder="1" applyAlignment="1">
      <alignment vertical="center"/>
    </xf>
    <xf numFmtId="0" fontId="0" fillId="0" borderId="0" xfId="0" applyAlignment="1">
      <alignment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6666FF"/>
      <color rgb="FF0066FF"/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10" zoomScale="130" zoomScaleNormal="130" workbookViewId="0">
      <selection activeCell="I21" sqref="I21"/>
    </sheetView>
  </sheetViews>
  <sheetFormatPr defaultColWidth="8.85546875" defaultRowHeight="12.75" x14ac:dyDescent="0.2"/>
  <cols>
    <col min="1" max="2" width="4.28515625" style="66" customWidth="1"/>
    <col min="3" max="3" width="5.5703125" style="66" customWidth="1"/>
    <col min="4" max="4" width="5.28515625" style="69" customWidth="1"/>
    <col min="5" max="5" width="40.5703125" style="66" customWidth="1"/>
    <col min="6" max="9" width="17.85546875" style="66" customWidth="1"/>
    <col min="10" max="16384" width="8.85546875" style="42"/>
  </cols>
  <sheetData>
    <row r="1" spans="1:9" x14ac:dyDescent="0.2">
      <c r="A1" s="72" t="s">
        <v>56</v>
      </c>
      <c r="B1" s="72"/>
      <c r="C1" s="72"/>
      <c r="D1" s="72"/>
      <c r="E1" s="72"/>
      <c r="F1" s="72"/>
      <c r="G1" s="72"/>
      <c r="I1" s="72"/>
    </row>
    <row r="2" spans="1:9" ht="15" x14ac:dyDescent="0.25">
      <c r="A2" s="163" t="s">
        <v>79</v>
      </c>
      <c r="B2" s="164"/>
      <c r="C2" s="164"/>
      <c r="D2" s="164"/>
      <c r="E2" s="164"/>
      <c r="F2" s="164"/>
      <c r="G2" s="164"/>
      <c r="I2" s="42"/>
    </row>
    <row r="3" spans="1:9" ht="13.15" customHeight="1" x14ac:dyDescent="0.2">
      <c r="A3" s="165" t="s">
        <v>80</v>
      </c>
      <c r="B3" s="165"/>
      <c r="C3" s="165"/>
      <c r="D3" s="165"/>
      <c r="E3" s="165"/>
      <c r="F3" s="122"/>
      <c r="G3" s="122"/>
      <c r="I3" s="42"/>
    </row>
    <row r="4" spans="1:9" ht="15" x14ac:dyDescent="0.25">
      <c r="A4" s="163" t="s">
        <v>81</v>
      </c>
      <c r="B4" s="164"/>
      <c r="C4" s="164"/>
      <c r="D4" s="164"/>
      <c r="E4" s="164"/>
      <c r="F4" s="164"/>
      <c r="G4" s="164"/>
      <c r="I4" s="42"/>
    </row>
    <row r="6" spans="1:9" s="66" customFormat="1" ht="21" customHeight="1" x14ac:dyDescent="0.2">
      <c r="A6" s="166" t="s">
        <v>161</v>
      </c>
      <c r="B6" s="166"/>
      <c r="C6" s="166"/>
      <c r="D6" s="166"/>
      <c r="E6" s="166"/>
      <c r="F6" s="166"/>
      <c r="G6" s="166"/>
      <c r="H6" s="166"/>
      <c r="I6" s="166"/>
    </row>
    <row r="7" spans="1:9" s="66" customFormat="1" ht="13.9" customHeight="1" x14ac:dyDescent="0.2">
      <c r="A7" s="1"/>
      <c r="B7" s="1"/>
      <c r="C7" s="1"/>
      <c r="D7" s="1"/>
      <c r="E7" s="1"/>
      <c r="F7" s="1"/>
      <c r="G7" s="1"/>
      <c r="H7" s="1"/>
      <c r="I7" s="1"/>
    </row>
    <row r="8" spans="1:9" s="66" customFormat="1" ht="26.25" customHeight="1" x14ac:dyDescent="0.2">
      <c r="A8" s="166" t="s">
        <v>0</v>
      </c>
      <c r="B8" s="166"/>
      <c r="C8" s="166"/>
      <c r="D8" s="166"/>
      <c r="E8" s="166"/>
      <c r="F8" s="166"/>
      <c r="G8" s="166"/>
      <c r="H8" s="166"/>
      <c r="I8" s="166"/>
    </row>
    <row r="9" spans="1:9" s="66" customFormat="1" ht="9" customHeight="1" x14ac:dyDescent="0.2">
      <c r="A9" s="73"/>
      <c r="B9" s="71"/>
      <c r="C9" s="71"/>
      <c r="D9" s="71"/>
      <c r="E9" s="71"/>
    </row>
    <row r="10" spans="1:9" s="66" customFormat="1" ht="27.75" customHeight="1" x14ac:dyDescent="0.2">
      <c r="A10" s="172"/>
      <c r="B10" s="173"/>
      <c r="C10" s="173"/>
      <c r="D10" s="173"/>
      <c r="E10" s="174"/>
      <c r="F10" s="159" t="s">
        <v>58</v>
      </c>
      <c r="G10" s="161" t="s">
        <v>47</v>
      </c>
      <c r="H10" s="162"/>
      <c r="I10" s="159" t="s">
        <v>59</v>
      </c>
    </row>
    <row r="11" spans="1:9" s="66" customFormat="1" ht="27.75" customHeight="1" x14ac:dyDescent="0.2">
      <c r="A11" s="175"/>
      <c r="B11" s="176"/>
      <c r="C11" s="176"/>
      <c r="D11" s="176"/>
      <c r="E11" s="177"/>
      <c r="F11" s="160"/>
      <c r="G11" s="68" t="s">
        <v>29</v>
      </c>
      <c r="H11" s="68" t="s">
        <v>30</v>
      </c>
      <c r="I11" s="160"/>
    </row>
    <row r="12" spans="1:9" s="66" customFormat="1" ht="19.899999999999999" customHeight="1" x14ac:dyDescent="0.2">
      <c r="A12" s="187" t="s">
        <v>1</v>
      </c>
      <c r="B12" s="170"/>
      <c r="C12" s="170"/>
      <c r="D12" s="170"/>
      <c r="E12" s="188"/>
      <c r="F12" s="74">
        <f>F13+F14</f>
        <v>1649275</v>
      </c>
      <c r="G12" s="74">
        <f>I12-F12</f>
        <v>46737.919999999925</v>
      </c>
      <c r="H12" s="74">
        <f>IF(F12=0,100,G12/F12*100)</f>
        <v>2.8338463870488502</v>
      </c>
      <c r="I12" s="74">
        <f>I13+I14</f>
        <v>1696012.92</v>
      </c>
    </row>
    <row r="13" spans="1:9" s="66" customFormat="1" ht="19.899999999999999" customHeight="1" x14ac:dyDescent="0.2">
      <c r="A13" s="167" t="s">
        <v>48</v>
      </c>
      <c r="B13" s="168"/>
      <c r="C13" s="168"/>
      <c r="D13" s="168"/>
      <c r="E13" s="189"/>
      <c r="F13" s="9">
        <f>PRIHODI!C12+PRIHODI!C15+PRIHODI!C20+PRIHODI!C25+PRIHODI!C35+PRIHODI!C45+PRIHODI!C47</f>
        <v>1649275</v>
      </c>
      <c r="G13" s="9">
        <f t="shared" ref="G13:G18" si="0">I13-F13</f>
        <v>46737.919999999925</v>
      </c>
      <c r="H13" s="9">
        <f t="shared" ref="H13:H18" si="1">IF(F13=0,100,G13/F13*100)</f>
        <v>2.8338463870488502</v>
      </c>
      <c r="I13" s="9">
        <f>PRIHODI!F12+PRIHODI!F15+PRIHODI!F20+PRIHODI!F25+PRIHODI!F35+PRIHODI!F45+PRIHODI!F47</f>
        <v>1696012.92</v>
      </c>
    </row>
    <row r="14" spans="1:9" s="66" customFormat="1" ht="19.899999999999999" customHeight="1" x14ac:dyDescent="0.2">
      <c r="A14" s="190" t="s">
        <v>49</v>
      </c>
      <c r="B14" s="189"/>
      <c r="C14" s="189"/>
      <c r="D14" s="189"/>
      <c r="E14" s="189"/>
      <c r="F14" s="9">
        <f>PRIHODI!C40</f>
        <v>0</v>
      </c>
      <c r="G14" s="9">
        <f t="shared" si="0"/>
        <v>0</v>
      </c>
      <c r="H14" s="9">
        <f t="shared" si="1"/>
        <v>100</v>
      </c>
      <c r="I14" s="9">
        <f>PRIHODI!F40</f>
        <v>0</v>
      </c>
    </row>
    <row r="15" spans="1:9" s="66" customFormat="1" ht="19.899999999999999" customHeight="1" x14ac:dyDescent="0.2">
      <c r="A15" s="75" t="s">
        <v>2</v>
      </c>
      <c r="B15" s="76"/>
      <c r="C15" s="76"/>
      <c r="D15" s="76"/>
      <c r="E15" s="76"/>
      <c r="F15" s="77">
        <f>F16+F17</f>
        <v>1652775</v>
      </c>
      <c r="G15" s="77">
        <f t="shared" si="0"/>
        <v>44341.399999999907</v>
      </c>
      <c r="H15" s="77">
        <f t="shared" si="1"/>
        <v>2.6828455173874186</v>
      </c>
      <c r="I15" s="77">
        <f>I16+I17</f>
        <v>1697116.4</v>
      </c>
    </row>
    <row r="16" spans="1:9" s="66" customFormat="1" ht="19.899999999999999" customHeight="1" x14ac:dyDescent="0.2">
      <c r="A16" s="171" t="s">
        <v>50</v>
      </c>
      <c r="B16" s="168"/>
      <c r="C16" s="168"/>
      <c r="D16" s="168"/>
      <c r="E16" s="168"/>
      <c r="F16" s="10">
        <f>SUM(RASHODI!C16,RASHODI!C20,RASHODI!C25,RASHODI!C27,RASHODI!C33,RASHODI!C37,RASHODI!C41,RASHODI!C51,RASHODI!C53,RASHODI!C63,RASHODI!C67,RASHODI!C73,RASHODI!C75,RASHODI!C77,RASHODI!C83,RASHODI!C94,RASHODI!C100,RASHODI!C104,RASHODI!C107,RASHODI!C116,RASHODI!C120,RASHODI!C124,RASHODI!C128,RASHODI!C131,RASHODI!C139,RASHODI!C143)</f>
        <v>1645390</v>
      </c>
      <c r="G16" s="10">
        <f t="shared" si="0"/>
        <v>43441.399999999907</v>
      </c>
      <c r="H16" s="10">
        <f t="shared" si="1"/>
        <v>2.640188648283988</v>
      </c>
      <c r="I16" s="10">
        <f>SUM(RASHODI!F16,RASHODI!F20,RASHODI!F25,RASHODI!F27,RASHODI!F33,RASHODI!F37,RASHODI!F41,RASHODI!F51,RASHODI!F53,RASHODI!F63,RASHODI!F67,RASHODI!F73,RASHODI!F75,RASHODI!F77,RASHODI!F83,RASHODI!F94,RASHODI!F100,RASHODI!F104,RASHODI!F107,RASHODI!F116,RASHODI!F120,RASHODI!F124,RASHODI!F128,RASHODI!F131,RASHODI!F139,RASHODI!F143,RASHODI!F135,RASHODI!F111)</f>
        <v>1688831.4</v>
      </c>
    </row>
    <row r="17" spans="1:9" s="66" customFormat="1" ht="19.899999999999999" customHeight="1" x14ac:dyDescent="0.2">
      <c r="A17" s="190" t="s">
        <v>51</v>
      </c>
      <c r="B17" s="189"/>
      <c r="C17" s="189"/>
      <c r="D17" s="189"/>
      <c r="E17" s="189"/>
      <c r="F17" s="10">
        <f>SUM(RASHODI!C47,RASHODI!C59,RASHODI!C79,RASHODI!C89)</f>
        <v>7385</v>
      </c>
      <c r="G17" s="10">
        <f t="shared" si="0"/>
        <v>900</v>
      </c>
      <c r="H17" s="10">
        <f t="shared" si="1"/>
        <v>12.186865267433989</v>
      </c>
      <c r="I17" s="10">
        <f>SUM(RASHODI!F47,RASHODI!F59,RASHODI!F79,RASHODI!F89+RASHODI!F96)</f>
        <v>8285</v>
      </c>
    </row>
    <row r="18" spans="1:9" s="66" customFormat="1" ht="19.899999999999999" customHeight="1" x14ac:dyDescent="0.2">
      <c r="A18" s="169" t="s">
        <v>3</v>
      </c>
      <c r="B18" s="170"/>
      <c r="C18" s="170"/>
      <c r="D18" s="170"/>
      <c r="E18" s="170"/>
      <c r="F18" s="74">
        <f>+F12-F15</f>
        <v>-3500</v>
      </c>
      <c r="G18" s="74">
        <f t="shared" si="0"/>
        <v>2396.5200000000186</v>
      </c>
      <c r="H18" s="74">
        <f t="shared" si="1"/>
        <v>-68.472000000000534</v>
      </c>
      <c r="I18" s="74">
        <f>+I12-I15</f>
        <v>-1103.4799999999814</v>
      </c>
    </row>
    <row r="19" spans="1:9" s="66" customFormat="1" ht="19.899999999999999" customHeight="1" x14ac:dyDescent="0.2">
      <c r="A19" s="166"/>
      <c r="B19" s="179"/>
      <c r="C19" s="179"/>
      <c r="D19" s="179"/>
      <c r="E19" s="179"/>
      <c r="F19" s="180"/>
      <c r="G19" s="180"/>
      <c r="H19" s="180"/>
    </row>
    <row r="20" spans="1:9" s="96" customFormat="1" ht="19.899999999999999" customHeight="1" x14ac:dyDescent="0.2">
      <c r="A20" s="181" t="s">
        <v>52</v>
      </c>
      <c r="B20" s="182"/>
      <c r="C20" s="182"/>
      <c r="D20" s="182"/>
      <c r="E20" s="183"/>
      <c r="F20" s="97">
        <v>10000</v>
      </c>
      <c r="G20" s="97">
        <f t="shared" ref="G20" si="2">I20-F20</f>
        <v>131474.47</v>
      </c>
      <c r="H20" s="98">
        <f t="shared" ref="H20" si="3">IF(F20=0,100,G20/F20*100)</f>
        <v>1314.7447</v>
      </c>
      <c r="I20" s="99">
        <v>141474.47</v>
      </c>
    </row>
    <row r="21" spans="1:9" s="66" customFormat="1" ht="29.45" customHeight="1" x14ac:dyDescent="0.2">
      <c r="A21" s="184" t="s">
        <v>57</v>
      </c>
      <c r="B21" s="185"/>
      <c r="C21" s="185"/>
      <c r="D21" s="185"/>
      <c r="E21" s="186"/>
      <c r="F21" s="78">
        <f>PRIHODI!C17+PRIHODI!C22+PRIHODI!C32+PRIHODI!C37+PRIHODI!C42</f>
        <v>3500</v>
      </c>
      <c r="G21" s="78">
        <f>I21-F21</f>
        <v>-395.59999999999991</v>
      </c>
      <c r="H21" s="79">
        <f>IF(F21=0,100,G21/F21*100)</f>
        <v>-11.302857142857141</v>
      </c>
      <c r="I21" s="78">
        <f>PRIHODI!F17+PRIHODI!F22+PRIHODI!F32+PRIHODI!F37+PRIHODI!F42</f>
        <v>3104.4</v>
      </c>
    </row>
    <row r="22" spans="1:9" s="66" customFormat="1" ht="19.899999999999999" customHeight="1" x14ac:dyDescent="0.2">
      <c r="A22" s="178"/>
      <c r="B22" s="179"/>
      <c r="C22" s="179"/>
      <c r="D22" s="179"/>
      <c r="E22" s="179"/>
      <c r="F22" s="180"/>
      <c r="G22" s="180"/>
      <c r="H22" s="180"/>
    </row>
    <row r="23" spans="1:9" s="66" customFormat="1" ht="19.899999999999999" customHeight="1" x14ac:dyDescent="0.2">
      <c r="A23" s="167" t="s">
        <v>53</v>
      </c>
      <c r="B23" s="168"/>
      <c r="C23" s="168"/>
      <c r="D23" s="168"/>
      <c r="E23" s="168"/>
      <c r="F23" s="80">
        <v>0</v>
      </c>
      <c r="G23" s="80">
        <f t="shared" ref="G23:G27" si="4">I23-F23</f>
        <v>0</v>
      </c>
      <c r="H23" s="80">
        <v>0</v>
      </c>
      <c r="I23" s="80">
        <v>0</v>
      </c>
    </row>
    <row r="24" spans="1:9" s="66" customFormat="1" ht="19.899999999999999" customHeight="1" x14ac:dyDescent="0.2">
      <c r="A24" s="167" t="s">
        <v>54</v>
      </c>
      <c r="B24" s="168"/>
      <c r="C24" s="168"/>
      <c r="D24" s="168"/>
      <c r="E24" s="168"/>
      <c r="F24" s="80">
        <v>0</v>
      </c>
      <c r="G24" s="80">
        <f t="shared" si="4"/>
        <v>0</v>
      </c>
      <c r="H24" s="80">
        <v>0</v>
      </c>
      <c r="I24" s="80">
        <v>0</v>
      </c>
    </row>
    <row r="25" spans="1:9" s="66" customFormat="1" ht="19.899999999999999" customHeight="1" x14ac:dyDescent="0.2">
      <c r="A25" s="169" t="s">
        <v>55</v>
      </c>
      <c r="B25" s="170"/>
      <c r="C25" s="170"/>
      <c r="D25" s="170"/>
      <c r="E25" s="170"/>
      <c r="F25" s="81">
        <f>F23-F24</f>
        <v>0</v>
      </c>
      <c r="G25" s="81">
        <f t="shared" si="4"/>
        <v>0</v>
      </c>
      <c r="H25" s="81">
        <v>0</v>
      </c>
      <c r="I25" s="81">
        <f>I23-I24</f>
        <v>0</v>
      </c>
    </row>
    <row r="26" spans="1:9" s="66" customFormat="1" ht="19.899999999999999" customHeight="1" x14ac:dyDescent="0.2">
      <c r="A26" s="82"/>
      <c r="B26" s="83"/>
      <c r="C26" s="84"/>
      <c r="D26" s="85"/>
      <c r="E26" s="83"/>
      <c r="F26" s="86"/>
      <c r="G26" s="86"/>
      <c r="H26" s="86"/>
      <c r="I26" s="86"/>
    </row>
    <row r="27" spans="1:9" s="66" customFormat="1" ht="19.899999999999999" customHeight="1" x14ac:dyDescent="0.2">
      <c r="A27" s="171" t="s">
        <v>4</v>
      </c>
      <c r="B27" s="168"/>
      <c r="C27" s="168"/>
      <c r="D27" s="168"/>
      <c r="E27" s="168"/>
      <c r="F27" s="80">
        <f>SUM(F18,F21,F25)</f>
        <v>0</v>
      </c>
      <c r="G27" s="80">
        <f t="shared" si="4"/>
        <v>2000.9200000000187</v>
      </c>
      <c r="H27" s="80">
        <v>0</v>
      </c>
      <c r="I27" s="80">
        <f>SUM(I18,I21,I25)</f>
        <v>2000.9200000000187</v>
      </c>
    </row>
    <row r="28" spans="1:9" x14ac:dyDescent="0.2">
      <c r="A28" s="87"/>
      <c r="B28" s="71"/>
      <c r="C28" s="71"/>
      <c r="D28" s="71"/>
      <c r="E28" s="71"/>
    </row>
    <row r="29" spans="1:9" x14ac:dyDescent="0.2">
      <c r="A29" s="88"/>
      <c r="B29" s="88"/>
      <c r="C29" s="88"/>
      <c r="D29" s="89"/>
      <c r="E29" s="88"/>
      <c r="F29" s="88"/>
      <c r="G29" s="88"/>
      <c r="H29" s="88"/>
      <c r="I29" s="88"/>
    </row>
    <row r="30" spans="1:9" s="117" customFormat="1" x14ac:dyDescent="0.2">
      <c r="A30" s="118"/>
      <c r="B30" s="118"/>
      <c r="C30" s="118"/>
      <c r="D30" s="69"/>
      <c r="E30" s="118"/>
      <c r="F30" s="118"/>
      <c r="G30" s="118"/>
      <c r="H30" s="119"/>
      <c r="I30" s="120"/>
    </row>
    <row r="31" spans="1:9" s="117" customFormat="1" x14ac:dyDescent="0.2">
      <c r="A31" s="118"/>
      <c r="B31" s="118"/>
      <c r="C31" s="118"/>
      <c r="D31" s="69"/>
      <c r="E31" s="118"/>
      <c r="F31" s="118"/>
      <c r="G31" s="118"/>
      <c r="H31" s="119"/>
      <c r="I31" s="120"/>
    </row>
    <row r="32" spans="1:9" s="117" customFormat="1" x14ac:dyDescent="0.2">
      <c r="A32" s="118"/>
      <c r="B32" s="118"/>
      <c r="C32" s="118"/>
      <c r="D32" s="69"/>
      <c r="E32" s="118"/>
      <c r="F32" s="70"/>
      <c r="G32" s="118"/>
      <c r="H32" s="118"/>
      <c r="I32" s="70"/>
    </row>
  </sheetData>
  <mergeCells count="23">
    <mergeCell ref="A24:E24"/>
    <mergeCell ref="A25:E25"/>
    <mergeCell ref="A27:E27"/>
    <mergeCell ref="A10:E11"/>
    <mergeCell ref="F10:F11"/>
    <mergeCell ref="A16:E16"/>
    <mergeCell ref="A22:H22"/>
    <mergeCell ref="A19:H19"/>
    <mergeCell ref="A20:E20"/>
    <mergeCell ref="A21:E21"/>
    <mergeCell ref="A23:E23"/>
    <mergeCell ref="A12:E12"/>
    <mergeCell ref="A13:E13"/>
    <mergeCell ref="A14:E14"/>
    <mergeCell ref="A17:E17"/>
    <mergeCell ref="A18:E18"/>
    <mergeCell ref="I10:I11"/>
    <mergeCell ref="G10:H10"/>
    <mergeCell ref="A2:G2"/>
    <mergeCell ref="A3:E3"/>
    <mergeCell ref="A4:G4"/>
    <mergeCell ref="A6:I6"/>
    <mergeCell ref="A8:I8"/>
  </mergeCells>
  <pageMargins left="0.98425196850393704" right="0" top="0" bottom="0" header="0.31496062992125984" footer="0.31496062992125984"/>
  <pageSetup paperSize="9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7" zoomScale="120" zoomScaleNormal="120" workbookViewId="0">
      <selection activeCell="D18" sqref="D1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</cols>
  <sheetData>
    <row r="1" spans="1:8" ht="19.5" customHeight="1" x14ac:dyDescent="0.25">
      <c r="A1" s="163" t="s">
        <v>79</v>
      </c>
      <c r="B1" s="164"/>
      <c r="C1" s="164"/>
      <c r="D1" s="164"/>
      <c r="E1" s="164"/>
      <c r="F1" s="164"/>
      <c r="G1" s="164"/>
    </row>
    <row r="2" spans="1:8" x14ac:dyDescent="0.25">
      <c r="A2" s="165" t="s">
        <v>80</v>
      </c>
      <c r="B2" s="165"/>
      <c r="C2" s="165"/>
      <c r="D2" s="165"/>
      <c r="E2" s="165"/>
    </row>
    <row r="3" spans="1:8" x14ac:dyDescent="0.25">
      <c r="A3" s="163" t="s">
        <v>81</v>
      </c>
      <c r="B3" s="164"/>
      <c r="C3" s="164"/>
      <c r="D3" s="164"/>
      <c r="E3" s="164"/>
      <c r="F3" s="164"/>
      <c r="G3" s="164"/>
    </row>
    <row r="4" spans="1:8" ht="42" customHeight="1" x14ac:dyDescent="0.25">
      <c r="A4" s="191" t="s">
        <v>161</v>
      </c>
      <c r="B4" s="191"/>
      <c r="C4" s="191"/>
      <c r="D4" s="191"/>
      <c r="E4" s="191"/>
      <c r="F4" s="191"/>
      <c r="G4" s="191"/>
      <c r="H4" s="136"/>
    </row>
    <row r="5" spans="1:8" ht="18" customHeight="1" x14ac:dyDescent="0.25">
      <c r="A5" s="123"/>
      <c r="B5" s="123"/>
      <c r="C5" s="123"/>
      <c r="D5" s="123"/>
      <c r="E5" s="123"/>
      <c r="F5" s="123"/>
      <c r="G5" s="123"/>
    </row>
    <row r="6" spans="1:8" ht="15.75" customHeight="1" x14ac:dyDescent="0.25">
      <c r="A6" s="191" t="s">
        <v>95</v>
      </c>
      <c r="B6" s="191"/>
      <c r="C6" s="191"/>
      <c r="D6" s="191"/>
      <c r="E6" s="191"/>
      <c r="F6" s="191"/>
      <c r="G6" s="191"/>
    </row>
    <row r="7" spans="1:8" ht="18" x14ac:dyDescent="0.25">
      <c r="A7" s="123"/>
      <c r="B7" s="123"/>
      <c r="C7" s="123"/>
      <c r="D7" s="123"/>
      <c r="E7" s="123"/>
      <c r="F7" s="123"/>
      <c r="G7" s="124"/>
    </row>
    <row r="8" spans="1:8" ht="18" customHeight="1" x14ac:dyDescent="0.25">
      <c r="A8" s="191" t="s">
        <v>96</v>
      </c>
      <c r="B8" s="191"/>
      <c r="C8" s="191"/>
      <c r="D8" s="191"/>
      <c r="E8" s="191"/>
      <c r="F8" s="191"/>
      <c r="G8" s="191"/>
    </row>
    <row r="9" spans="1:8" ht="18" x14ac:dyDescent="0.25">
      <c r="A9" s="123"/>
      <c r="B9" s="123"/>
      <c r="C9" s="123"/>
      <c r="D9" s="123"/>
      <c r="E9" s="123"/>
      <c r="F9" s="123"/>
      <c r="G9" s="124"/>
    </row>
    <row r="10" spans="1:8" ht="15.75" customHeight="1" x14ac:dyDescent="0.25">
      <c r="A10" s="191" t="s">
        <v>97</v>
      </c>
      <c r="B10" s="191"/>
      <c r="C10" s="191"/>
      <c r="D10" s="191"/>
      <c r="E10" s="191"/>
      <c r="F10" s="191"/>
      <c r="G10" s="191"/>
    </row>
    <row r="11" spans="1:8" ht="18" x14ac:dyDescent="0.25">
      <c r="A11" s="123"/>
      <c r="B11" s="123"/>
      <c r="C11" s="123"/>
      <c r="D11" s="123"/>
      <c r="E11" s="123"/>
      <c r="F11" s="123"/>
      <c r="G11" s="124"/>
    </row>
    <row r="12" spans="1:8" x14ac:dyDescent="0.25">
      <c r="A12" s="125" t="s">
        <v>98</v>
      </c>
      <c r="B12" s="126" t="s">
        <v>99</v>
      </c>
      <c r="C12" s="126" t="s">
        <v>100</v>
      </c>
      <c r="D12" s="159" t="s">
        <v>58</v>
      </c>
      <c r="E12" s="161" t="s">
        <v>47</v>
      </c>
      <c r="F12" s="162"/>
      <c r="G12" s="159" t="s">
        <v>59</v>
      </c>
    </row>
    <row r="13" spans="1:8" x14ac:dyDescent="0.25">
      <c r="A13" s="68"/>
      <c r="B13" s="127"/>
      <c r="C13" s="128"/>
      <c r="D13" s="160"/>
      <c r="E13" s="68" t="s">
        <v>29</v>
      </c>
      <c r="F13" s="68" t="s">
        <v>30</v>
      </c>
      <c r="G13" s="160"/>
    </row>
    <row r="14" spans="1:8" x14ac:dyDescent="0.25">
      <c r="A14" s="68"/>
      <c r="B14" s="127"/>
      <c r="C14" s="128" t="s">
        <v>1</v>
      </c>
      <c r="D14" s="140">
        <f>SUM(D15,D20)</f>
        <v>1649275</v>
      </c>
      <c r="E14" s="138">
        <f>G14-D14</f>
        <v>46737.919999999925</v>
      </c>
      <c r="F14" s="9">
        <f t="shared" ref="F14:F19" si="0">IF(D14=0,100,E14/D14*100)</f>
        <v>2.8338463870488502</v>
      </c>
      <c r="G14" s="140">
        <f>SUM(G15,G20)</f>
        <v>1696012.92</v>
      </c>
    </row>
    <row r="15" spans="1:8" ht="15.75" customHeight="1" x14ac:dyDescent="0.25">
      <c r="A15" s="129">
        <v>6</v>
      </c>
      <c r="B15" s="129"/>
      <c r="C15" s="129" t="s">
        <v>101</v>
      </c>
      <c r="D15" s="138">
        <f>SUM(D16:D19)</f>
        <v>1649275</v>
      </c>
      <c r="E15" s="138">
        <f>G15-D15</f>
        <v>46737.919999999925</v>
      </c>
      <c r="F15" s="9">
        <f t="shared" si="0"/>
        <v>2.8338463870488502</v>
      </c>
      <c r="G15" s="138">
        <f>SUM(G16:G19)</f>
        <v>1696012.92</v>
      </c>
    </row>
    <row r="16" spans="1:8" ht="38.25" x14ac:dyDescent="0.25">
      <c r="A16" s="129"/>
      <c r="B16" s="130">
        <v>63</v>
      </c>
      <c r="C16" s="130" t="s">
        <v>102</v>
      </c>
      <c r="D16" s="139">
        <f>SUM(PRIHODI!C45,PRIHODI!C25)</f>
        <v>1567266</v>
      </c>
      <c r="E16" s="138">
        <f t="shared" ref="E16:E19" si="1">G16-D16</f>
        <v>42456.919999999925</v>
      </c>
      <c r="F16" s="9">
        <f t="shared" si="0"/>
        <v>2.7089798413287807</v>
      </c>
      <c r="G16" s="139">
        <f>SUM(PRIHODI!F25,PRIHODI!F45)</f>
        <v>1609722.92</v>
      </c>
    </row>
    <row r="17" spans="1:7" ht="25.5" x14ac:dyDescent="0.25">
      <c r="A17" s="131"/>
      <c r="B17" s="131">
        <v>65</v>
      </c>
      <c r="C17" s="130" t="s">
        <v>24</v>
      </c>
      <c r="D17" s="139">
        <f>SUM(PRIHODI!C20)</f>
        <v>790</v>
      </c>
      <c r="E17" s="138">
        <f t="shared" si="1"/>
        <v>-790</v>
      </c>
      <c r="F17" s="9">
        <f t="shared" si="0"/>
        <v>-100</v>
      </c>
      <c r="G17" s="139">
        <f>SUM(PRIHODI!F20)</f>
        <v>0</v>
      </c>
    </row>
    <row r="18" spans="1:7" ht="38.25" x14ac:dyDescent="0.25">
      <c r="A18" s="131"/>
      <c r="B18" s="131">
        <v>66</v>
      </c>
      <c r="C18" s="130" t="s">
        <v>112</v>
      </c>
      <c r="D18" s="139">
        <f>SUM(PRIHODI!C35,PRIHODI!C15)</f>
        <v>6500</v>
      </c>
      <c r="E18" s="138">
        <f t="shared" si="1"/>
        <v>3615</v>
      </c>
      <c r="F18" s="9">
        <f t="shared" si="0"/>
        <v>55.615384615384613</v>
      </c>
      <c r="G18" s="139">
        <f>SUM(PRIHODI!F15,PRIHODI!F35)</f>
        <v>10115</v>
      </c>
    </row>
    <row r="19" spans="1:7" ht="38.25" x14ac:dyDescent="0.25">
      <c r="A19" s="131"/>
      <c r="B19" s="131">
        <v>67</v>
      </c>
      <c r="C19" s="130" t="s">
        <v>103</v>
      </c>
      <c r="D19" s="139">
        <f>SUM(PRIHODI!C12,PRIHODI!C47)</f>
        <v>74719</v>
      </c>
      <c r="E19" s="138">
        <f t="shared" si="1"/>
        <v>1456</v>
      </c>
      <c r="F19" s="9">
        <f t="shared" si="0"/>
        <v>1.9486342161966836</v>
      </c>
      <c r="G19" s="139">
        <f>SUM(PRIHODI!F12,PRIHODI!F47)</f>
        <v>76175</v>
      </c>
    </row>
    <row r="20" spans="1:7" ht="25.5" x14ac:dyDescent="0.25">
      <c r="A20" s="132">
        <v>7</v>
      </c>
      <c r="B20" s="133"/>
      <c r="C20" s="134" t="s">
        <v>104</v>
      </c>
      <c r="D20" s="138"/>
      <c r="E20" s="138"/>
      <c r="F20" s="9"/>
      <c r="G20" s="138"/>
    </row>
    <row r="21" spans="1:7" ht="38.25" x14ac:dyDescent="0.25">
      <c r="A21" s="130"/>
      <c r="B21" s="130">
        <v>72</v>
      </c>
      <c r="C21" s="135" t="s">
        <v>105</v>
      </c>
      <c r="D21" s="10"/>
      <c r="E21" s="10"/>
      <c r="F21" s="9"/>
      <c r="G21" s="10"/>
    </row>
    <row r="23" spans="1:7" s="137" customFormat="1" x14ac:dyDescent="0.25"/>
    <row r="25" spans="1:7" ht="15.75" x14ac:dyDescent="0.25">
      <c r="A25" s="191" t="s">
        <v>106</v>
      </c>
      <c r="B25" s="192"/>
      <c r="C25" s="192"/>
      <c r="D25" s="192"/>
      <c r="E25" s="192"/>
      <c r="F25" s="192"/>
      <c r="G25" s="192"/>
    </row>
    <row r="26" spans="1:7" ht="18" x14ac:dyDescent="0.25">
      <c r="A26" s="123"/>
      <c r="B26" s="123"/>
      <c r="C26" s="123"/>
      <c r="D26" s="123"/>
      <c r="E26" s="123"/>
      <c r="F26" s="123"/>
      <c r="G26" s="124"/>
    </row>
    <row r="27" spans="1:7" x14ac:dyDescent="0.25">
      <c r="A27" s="125" t="s">
        <v>98</v>
      </c>
      <c r="B27" s="126" t="s">
        <v>99</v>
      </c>
      <c r="C27" s="126" t="s">
        <v>107</v>
      </c>
      <c r="D27" s="159" t="s">
        <v>58</v>
      </c>
      <c r="E27" s="161" t="s">
        <v>47</v>
      </c>
      <c r="F27" s="162"/>
      <c r="G27" s="159" t="s">
        <v>59</v>
      </c>
    </row>
    <row r="28" spans="1:7" x14ac:dyDescent="0.25">
      <c r="A28" s="68"/>
      <c r="B28" s="127"/>
      <c r="C28" s="128"/>
      <c r="D28" s="160"/>
      <c r="E28" s="68" t="s">
        <v>29</v>
      </c>
      <c r="F28" s="68" t="s">
        <v>30</v>
      </c>
      <c r="G28" s="160"/>
    </row>
    <row r="29" spans="1:7" x14ac:dyDescent="0.25">
      <c r="A29" s="68"/>
      <c r="B29" s="127"/>
      <c r="C29" s="128" t="s">
        <v>2</v>
      </c>
      <c r="D29" s="139">
        <f>SUM(D30,D36)</f>
        <v>1652775</v>
      </c>
      <c r="E29" s="138"/>
      <c r="F29" s="9"/>
      <c r="G29" s="139">
        <f>SUM(G30+G36)</f>
        <v>1697116.4</v>
      </c>
    </row>
    <row r="30" spans="1:7" ht="15.75" customHeight="1" x14ac:dyDescent="0.25">
      <c r="A30" s="129">
        <v>3</v>
      </c>
      <c r="B30" s="129"/>
      <c r="C30" s="129" t="s">
        <v>108</v>
      </c>
      <c r="D30" s="139">
        <f>SUM(D31:D35)</f>
        <v>1645390</v>
      </c>
      <c r="E30" s="138"/>
      <c r="F30" s="9"/>
      <c r="G30" s="139">
        <f>SUM(G31:G35)</f>
        <v>1688831.4</v>
      </c>
    </row>
    <row r="31" spans="1:7" ht="15.75" customHeight="1" x14ac:dyDescent="0.25">
      <c r="A31" s="129"/>
      <c r="B31" s="130">
        <v>31</v>
      </c>
      <c r="C31" s="130" t="s">
        <v>109</v>
      </c>
      <c r="D31" s="139">
        <f>SUM(RASHODI!C16,RASHODI!C25,RASHODI!C37,RASHODI!C51,RASHODI!C63,RASHODI!C100,RASHODI!C107,RASHODI!C124,RASHODI!C131)</f>
        <v>1452767</v>
      </c>
      <c r="E31" s="138">
        <f t="shared" ref="E31:E37" si="2">G31-D31</f>
        <v>32481</v>
      </c>
      <c r="F31" s="9">
        <f t="shared" ref="F31:F37" si="3">IF(D31=0,100,E31/D31*100)</f>
        <v>2.235802437693037</v>
      </c>
      <c r="G31" s="139">
        <f>SUM(RASHODI!F16,RASHODI!F25,RASHODI!F37,RASHODI!F51,RASHODI!F63,RASHODI!F100,RASHODI!F107,RASHODI!F124,RASHODI!F131)</f>
        <v>1485248</v>
      </c>
    </row>
    <row r="32" spans="1:7" x14ac:dyDescent="0.25">
      <c r="A32" s="131"/>
      <c r="B32" s="131">
        <v>32</v>
      </c>
      <c r="C32" s="131" t="s">
        <v>110</v>
      </c>
      <c r="D32" s="139">
        <f>SUM(RASHODI!C20,RASHODI!C27,RASHODI!C41,RASHODI!C53,RASHODI!C67,RASHODI!C83,RASHODI!C94,RASHODI!C104,RASHODI!C116,RASHODI!C120,RASHODI!C128,RASHODI!C139,RASHODI!C143)</f>
        <v>164113</v>
      </c>
      <c r="E32" s="138">
        <f t="shared" si="2"/>
        <v>7572.3999999999942</v>
      </c>
      <c r="F32" s="9">
        <f t="shared" si="3"/>
        <v>4.6141378196730267</v>
      </c>
      <c r="G32" s="139">
        <f>SUM(RASHODI!F20,RASHODI!F27,RASHODI!F41,RASHODI!F53,RASHODI!F67,RASHODI!F83,RASHODI!F94,RASHODI!F104,RASHODI!F116,RASHODI!F120,RASHODI!F128,RASHODI!F139,RASHODI!F143,RASHODI!F135,RASHODI!F111)</f>
        <v>171685.4</v>
      </c>
    </row>
    <row r="33" spans="1:7" x14ac:dyDescent="0.25">
      <c r="A33" s="131"/>
      <c r="B33" s="131">
        <v>34</v>
      </c>
      <c r="C33" s="141" t="s">
        <v>113</v>
      </c>
      <c r="D33" s="139">
        <f>SUM(RASHODI!C33,RASHODI!C73)</f>
        <v>10</v>
      </c>
      <c r="E33" s="138">
        <f t="shared" si="2"/>
        <v>0</v>
      </c>
      <c r="F33" s="9">
        <f t="shared" si="3"/>
        <v>0</v>
      </c>
      <c r="G33" s="139">
        <f>SUM(RASHODI!F33,RASHODI!F73)</f>
        <v>10</v>
      </c>
    </row>
    <row r="34" spans="1:7" ht="42" customHeight="1" x14ac:dyDescent="0.25">
      <c r="A34" s="131"/>
      <c r="B34" s="131">
        <v>37</v>
      </c>
      <c r="C34" s="142" t="s">
        <v>114</v>
      </c>
      <c r="D34" s="139">
        <f>SUM(RASHODI!C75)</f>
        <v>28000</v>
      </c>
      <c r="E34" s="138">
        <f t="shared" ref="E34" si="4">G34-D34</f>
        <v>3500</v>
      </c>
      <c r="F34" s="9">
        <f t="shared" ref="F34" si="5">IF(D34=0,100,E34/D34*100)</f>
        <v>12.5</v>
      </c>
      <c r="G34" s="139">
        <f>SUM(RASHODI!F75)</f>
        <v>31500</v>
      </c>
    </row>
    <row r="35" spans="1:7" x14ac:dyDescent="0.25">
      <c r="A35" s="131"/>
      <c r="B35" s="131">
        <v>38</v>
      </c>
      <c r="C35" s="141" t="s">
        <v>115</v>
      </c>
      <c r="D35" s="139">
        <f>SUM(RASHODI!C77)</f>
        <v>500</v>
      </c>
      <c r="E35" s="138">
        <f t="shared" ref="E35" si="6">G35-D35</f>
        <v>-112</v>
      </c>
      <c r="F35" s="9">
        <f t="shared" ref="F35" si="7">IF(D35=0,100,E35/D35*100)</f>
        <v>-22.400000000000002</v>
      </c>
      <c r="G35" s="139">
        <f>SUM(RASHODI!F77)</f>
        <v>388</v>
      </c>
    </row>
    <row r="36" spans="1:7" ht="25.5" x14ac:dyDescent="0.25">
      <c r="A36" s="132">
        <v>4</v>
      </c>
      <c r="B36" s="133"/>
      <c r="C36" s="134" t="s">
        <v>111</v>
      </c>
      <c r="D36" s="139">
        <f>SUM(D37)</f>
        <v>7385</v>
      </c>
      <c r="E36" s="138">
        <f t="shared" si="2"/>
        <v>900</v>
      </c>
      <c r="F36" s="9">
        <f t="shared" si="3"/>
        <v>12.186865267433989</v>
      </c>
      <c r="G36" s="139">
        <f>SUM(G37)</f>
        <v>8285</v>
      </c>
    </row>
    <row r="37" spans="1:7" ht="38.25" x14ac:dyDescent="0.25">
      <c r="A37" s="130"/>
      <c r="B37" s="130">
        <v>42</v>
      </c>
      <c r="C37" s="135" t="s">
        <v>116</v>
      </c>
      <c r="D37" s="139">
        <f>SUM(RASHODI!C47,RASHODI!C59,RASHODI!C79,RASHODI!C89,RASHODI!C96)</f>
        <v>7385</v>
      </c>
      <c r="E37" s="138">
        <f t="shared" si="2"/>
        <v>900</v>
      </c>
      <c r="F37" s="9">
        <f t="shared" si="3"/>
        <v>12.186865267433989</v>
      </c>
      <c r="G37" s="139">
        <f>SUM(RASHODI!F47,RASHODI!F59,RASHODI!F79,RASHODI!F89,RASHODI!F96)</f>
        <v>8285</v>
      </c>
    </row>
  </sheetData>
  <mergeCells count="14">
    <mergeCell ref="D27:D28"/>
    <mergeCell ref="E27:F27"/>
    <mergeCell ref="G27:G28"/>
    <mergeCell ref="A6:G6"/>
    <mergeCell ref="A8:G8"/>
    <mergeCell ref="A10:G10"/>
    <mergeCell ref="A25:G25"/>
    <mergeCell ref="A1:G1"/>
    <mergeCell ref="A2:E2"/>
    <mergeCell ref="A3:G3"/>
    <mergeCell ref="A4:G4"/>
    <mergeCell ref="D12:D13"/>
    <mergeCell ref="E12:F12"/>
    <mergeCell ref="G12:G1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F20" sqref="F20"/>
    </sheetView>
  </sheetViews>
  <sheetFormatPr defaultRowHeight="15" x14ac:dyDescent="0.25"/>
  <cols>
    <col min="1" max="1" width="37.7109375" style="137" customWidth="1"/>
    <col min="2" max="5" width="25.28515625" style="137" customWidth="1"/>
    <col min="6" max="16384" width="9.140625" style="137"/>
  </cols>
  <sheetData>
    <row r="1" spans="1:7" x14ac:dyDescent="0.25">
      <c r="A1" s="163" t="s">
        <v>79</v>
      </c>
      <c r="B1" s="164"/>
      <c r="C1" s="164"/>
      <c r="D1" s="164"/>
      <c r="E1" s="164"/>
      <c r="F1" s="164"/>
      <c r="G1" s="164"/>
    </row>
    <row r="2" spans="1:7" x14ac:dyDescent="0.25">
      <c r="A2" s="165" t="s">
        <v>80</v>
      </c>
      <c r="B2" s="165"/>
      <c r="C2" s="165"/>
      <c r="D2" s="165"/>
      <c r="E2" s="165"/>
    </row>
    <row r="3" spans="1:7" x14ac:dyDescent="0.25">
      <c r="A3" s="163" t="s">
        <v>81</v>
      </c>
      <c r="B3" s="164"/>
      <c r="C3" s="164"/>
      <c r="D3" s="164"/>
      <c r="E3" s="164"/>
      <c r="F3" s="164"/>
      <c r="G3" s="164"/>
    </row>
    <row r="4" spans="1:7" ht="42" customHeight="1" x14ac:dyDescent="0.25">
      <c r="A4" s="191" t="s">
        <v>161</v>
      </c>
      <c r="B4" s="191"/>
      <c r="C4" s="191"/>
      <c r="D4" s="191"/>
      <c r="E4" s="191"/>
      <c r="F4" s="191"/>
    </row>
    <row r="5" spans="1:7" ht="18" customHeight="1" x14ac:dyDescent="0.25">
      <c r="A5" s="123"/>
      <c r="B5" s="123"/>
      <c r="C5" s="123"/>
      <c r="D5" s="123"/>
      <c r="E5" s="123"/>
    </row>
    <row r="6" spans="1:7" ht="15.75" x14ac:dyDescent="0.25">
      <c r="A6" s="191" t="s">
        <v>95</v>
      </c>
      <c r="B6" s="191"/>
      <c r="C6" s="191"/>
      <c r="D6" s="191"/>
      <c r="E6" s="193"/>
    </row>
    <row r="7" spans="1:7" ht="18" x14ac:dyDescent="0.25">
      <c r="A7" s="123"/>
      <c r="B7" s="123"/>
      <c r="C7" s="123"/>
      <c r="D7" s="123"/>
      <c r="E7" s="124"/>
    </row>
    <row r="8" spans="1:7" ht="18" customHeight="1" x14ac:dyDescent="0.25">
      <c r="A8" s="191" t="s">
        <v>96</v>
      </c>
      <c r="B8" s="194"/>
      <c r="C8" s="194"/>
      <c r="D8" s="194"/>
      <c r="E8" s="194"/>
    </row>
    <row r="9" spans="1:7" ht="18" x14ac:dyDescent="0.25">
      <c r="A9" s="123"/>
      <c r="B9" s="123"/>
      <c r="C9" s="123"/>
      <c r="D9" s="123"/>
      <c r="E9" s="124"/>
    </row>
    <row r="10" spans="1:7" ht="15.75" x14ac:dyDescent="0.25">
      <c r="A10" s="191" t="s">
        <v>117</v>
      </c>
      <c r="B10" s="192"/>
      <c r="C10" s="192"/>
      <c r="D10" s="192"/>
      <c r="E10" s="192"/>
    </row>
    <row r="11" spans="1:7" ht="18" x14ac:dyDescent="0.25">
      <c r="A11" s="123"/>
      <c r="B11" s="123"/>
      <c r="C11" s="123"/>
      <c r="D11" s="123"/>
      <c r="E11" s="124"/>
    </row>
    <row r="12" spans="1:7" x14ac:dyDescent="0.25">
      <c r="A12" s="125" t="s">
        <v>118</v>
      </c>
      <c r="B12" s="159" t="s">
        <v>58</v>
      </c>
      <c r="C12" s="161" t="s">
        <v>47</v>
      </c>
      <c r="D12" s="162"/>
      <c r="E12" s="159" t="s">
        <v>59</v>
      </c>
    </row>
    <row r="13" spans="1:7" ht="15.75" customHeight="1" x14ac:dyDescent="0.25">
      <c r="A13" s="129"/>
      <c r="B13" s="160"/>
      <c r="C13" s="68" t="s">
        <v>29</v>
      </c>
      <c r="D13" s="68" t="s">
        <v>30</v>
      </c>
      <c r="E13" s="160"/>
    </row>
    <row r="14" spans="1:7" ht="15.75" customHeight="1" x14ac:dyDescent="0.25">
      <c r="A14" s="129" t="s">
        <v>119</v>
      </c>
      <c r="B14" s="138">
        <f>SUM(B15)</f>
        <v>1652775</v>
      </c>
      <c r="C14" s="138">
        <f t="shared" ref="C14:C16" si="0">E14-B14</f>
        <v>46342.319999999832</v>
      </c>
      <c r="D14" s="9">
        <f t="shared" ref="D14:D16" si="1">IF(B14=0,100,C14/B14*100)</f>
        <v>2.8039097880836672</v>
      </c>
      <c r="E14" s="138">
        <f>SUM(E15)</f>
        <v>1699117.3199999998</v>
      </c>
    </row>
    <row r="15" spans="1:7" ht="15.75" customHeight="1" x14ac:dyDescent="0.25">
      <c r="A15" s="129" t="s">
        <v>120</v>
      </c>
      <c r="B15" s="138">
        <f>SUM(B16:B17)</f>
        <v>1652775</v>
      </c>
      <c r="C15" s="138">
        <f t="shared" si="0"/>
        <v>46342.319999999832</v>
      </c>
      <c r="D15" s="9">
        <f t="shared" si="1"/>
        <v>2.8039097880836672</v>
      </c>
      <c r="E15" s="138">
        <f>SUM(E16:E17)</f>
        <v>1699117.3199999998</v>
      </c>
    </row>
    <row r="16" spans="1:7" x14ac:dyDescent="0.25">
      <c r="A16" s="146" t="s">
        <v>121</v>
      </c>
      <c r="B16" s="138">
        <f>SUM(RASHODI!C14,RASHODI!C23,RASHODI!C36,RASHODI!C51,RASHODI!C62,RASHODI!C82,RASHODI!C93,RASHODI!C98,RASHODI!C122,RASHODI!C130)</f>
        <v>1604575</v>
      </c>
      <c r="C16" s="138">
        <f t="shared" si="0"/>
        <v>42651.399999999907</v>
      </c>
      <c r="D16" s="9">
        <f t="shared" si="1"/>
        <v>2.6581119611111919</v>
      </c>
      <c r="E16" s="138">
        <f>SUM(RASHODI!F14,RASHODI!F23,RASHODI!F36,RASHODI!F51,RASHODI!F62,RASHODI!F82,RASHODI!F98,RASHODI!F122)</f>
        <v>1647226.4</v>
      </c>
    </row>
    <row r="17" spans="1:5" x14ac:dyDescent="0.25">
      <c r="A17" s="141" t="s">
        <v>122</v>
      </c>
      <c r="B17" s="138">
        <f>SUM(RASHODI!C53,RASHODI!C59,RASHODI!C114,RASHODI!C118,RASHODI!C137,RASHODI!C141)</f>
        <v>48200</v>
      </c>
      <c r="C17" s="138">
        <f t="shared" ref="C17" si="2">E17-B17</f>
        <v>3690.9199999999983</v>
      </c>
      <c r="D17" s="9">
        <f t="shared" ref="D17" si="3">IF(B17=0,100,C17/B17*100)</f>
        <v>7.6575103734439791</v>
      </c>
      <c r="E17" s="138">
        <f>SUM(RASHODI!F59,RASHODI!F114,RASHODI!F118,RASHODI!F137,RASHODI!F141)</f>
        <v>51890.92</v>
      </c>
    </row>
    <row r="18" spans="1:5" x14ac:dyDescent="0.25">
      <c r="A18" s="129"/>
      <c r="B18" s="144"/>
      <c r="C18" s="145"/>
      <c r="D18" s="145"/>
      <c r="E18" s="145"/>
    </row>
    <row r="19" spans="1:5" x14ac:dyDescent="0.25">
      <c r="A19" s="147"/>
      <c r="B19" s="144"/>
      <c r="C19" s="145"/>
      <c r="D19" s="145"/>
      <c r="E19" s="145"/>
    </row>
  </sheetData>
  <mergeCells count="10">
    <mergeCell ref="A4:F4"/>
    <mergeCell ref="A1:G1"/>
    <mergeCell ref="A2:E2"/>
    <mergeCell ref="A3:G3"/>
    <mergeCell ref="B12:B13"/>
    <mergeCell ref="C12:D12"/>
    <mergeCell ref="E12:E13"/>
    <mergeCell ref="A6:E6"/>
    <mergeCell ref="A8:E8"/>
    <mergeCell ref="A10:E1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F39" sqref="F39"/>
    </sheetView>
  </sheetViews>
  <sheetFormatPr defaultRowHeight="15" x14ac:dyDescent="0.25"/>
  <cols>
    <col min="1" max="1" width="7.42578125" style="151" bestFit="1" customWidth="1"/>
    <col min="2" max="2" width="8.42578125" style="151" bestFit="1" customWidth="1"/>
    <col min="3" max="6" width="25.28515625" style="151" customWidth="1"/>
    <col min="7" max="16384" width="9.140625" style="151"/>
  </cols>
  <sheetData>
    <row r="1" spans="1:7" ht="19.5" customHeight="1" x14ac:dyDescent="0.25">
      <c r="A1" s="163" t="s">
        <v>79</v>
      </c>
      <c r="B1" s="164"/>
      <c r="C1" s="164"/>
      <c r="D1" s="164"/>
      <c r="E1" s="164"/>
      <c r="F1" s="164"/>
    </row>
    <row r="2" spans="1:7" x14ac:dyDescent="0.25">
      <c r="A2" s="165" t="s">
        <v>80</v>
      </c>
      <c r="B2" s="165"/>
      <c r="C2" s="165"/>
      <c r="D2" s="165"/>
      <c r="E2" s="165"/>
    </row>
    <row r="3" spans="1:7" x14ac:dyDescent="0.25">
      <c r="A3" s="163" t="s">
        <v>81</v>
      </c>
      <c r="B3" s="164"/>
      <c r="C3" s="164"/>
      <c r="D3" s="164"/>
      <c r="E3" s="164"/>
      <c r="F3" s="164"/>
    </row>
    <row r="4" spans="1:7" ht="15.75" x14ac:dyDescent="0.25">
      <c r="A4" s="191" t="s">
        <v>161</v>
      </c>
      <c r="B4" s="191"/>
      <c r="C4" s="191"/>
      <c r="D4" s="191"/>
      <c r="E4" s="191"/>
      <c r="F4" s="191"/>
      <c r="G4" s="152"/>
    </row>
    <row r="5" spans="1:7" ht="18" x14ac:dyDescent="0.25">
      <c r="A5" s="123"/>
      <c r="B5" s="123"/>
      <c r="C5" s="123"/>
      <c r="D5" s="123"/>
      <c r="E5" s="123"/>
      <c r="F5" s="123"/>
    </row>
    <row r="6" spans="1:7" ht="15.75" x14ac:dyDescent="0.25">
      <c r="A6" s="191" t="s">
        <v>95</v>
      </c>
      <c r="B6" s="191"/>
      <c r="C6" s="191"/>
      <c r="D6" s="191"/>
      <c r="E6" s="191"/>
      <c r="F6" s="191"/>
    </row>
    <row r="7" spans="1:7" ht="18" x14ac:dyDescent="0.25">
      <c r="A7" s="123"/>
      <c r="B7" s="123"/>
      <c r="C7" s="123"/>
      <c r="D7" s="123"/>
      <c r="E7" s="123"/>
      <c r="F7" s="124"/>
    </row>
    <row r="8" spans="1:7" ht="15.75" x14ac:dyDescent="0.25">
      <c r="A8" s="191" t="s">
        <v>96</v>
      </c>
      <c r="B8" s="191"/>
      <c r="C8" s="191"/>
      <c r="D8" s="191"/>
      <c r="E8" s="191"/>
      <c r="F8" s="191"/>
    </row>
    <row r="9" spans="1:7" ht="18" x14ac:dyDescent="0.25">
      <c r="A9" s="123"/>
      <c r="B9" s="123"/>
      <c r="C9" s="123"/>
      <c r="D9" s="123"/>
      <c r="E9" s="123"/>
      <c r="F9" s="124"/>
    </row>
    <row r="10" spans="1:7" ht="15.75" x14ac:dyDescent="0.25">
      <c r="A10" s="191" t="s">
        <v>142</v>
      </c>
      <c r="B10" s="191"/>
      <c r="C10" s="191"/>
      <c r="D10" s="191"/>
      <c r="E10" s="191"/>
      <c r="F10" s="191"/>
    </row>
    <row r="11" spans="1:7" ht="18" x14ac:dyDescent="0.25">
      <c r="A11" s="123"/>
      <c r="B11" s="123"/>
      <c r="C11" s="123"/>
      <c r="D11" s="123"/>
      <c r="E11" s="123"/>
      <c r="F11" s="124"/>
    </row>
    <row r="12" spans="1:7" x14ac:dyDescent="0.25">
      <c r="A12" s="125" t="s">
        <v>98</v>
      </c>
      <c r="B12" s="126" t="s">
        <v>143</v>
      </c>
      <c r="C12" s="126" t="s">
        <v>100</v>
      </c>
      <c r="D12" s="159" t="s">
        <v>58</v>
      </c>
      <c r="E12" s="150" t="s">
        <v>47</v>
      </c>
      <c r="F12" s="159" t="s">
        <v>59</v>
      </c>
    </row>
    <row r="13" spans="1:7" x14ac:dyDescent="0.25">
      <c r="A13" s="68"/>
      <c r="B13" s="127"/>
      <c r="C13" s="128"/>
      <c r="D13" s="160"/>
      <c r="E13" s="68" t="s">
        <v>29</v>
      </c>
      <c r="F13" s="160"/>
    </row>
    <row r="14" spans="1:7" x14ac:dyDescent="0.25">
      <c r="A14" s="68"/>
      <c r="B14" s="127"/>
      <c r="C14" s="128" t="s">
        <v>1</v>
      </c>
      <c r="D14" s="140">
        <f>SUM(D15)</f>
        <v>1652775</v>
      </c>
      <c r="E14" s="138">
        <f t="shared" ref="E14:E21" si="0">F14-D14</f>
        <v>44341.399999999907</v>
      </c>
      <c r="F14" s="140">
        <f>SUM(F15)</f>
        <v>1697116.4</v>
      </c>
    </row>
    <row r="15" spans="1:7" x14ac:dyDescent="0.25">
      <c r="A15" s="129">
        <v>6</v>
      </c>
      <c r="B15" s="129"/>
      <c r="C15" s="129" t="s">
        <v>101</v>
      </c>
      <c r="D15" s="138">
        <f>SUM(D16:D23)</f>
        <v>1652775</v>
      </c>
      <c r="E15" s="138">
        <f t="shared" si="0"/>
        <v>44341.399999999907</v>
      </c>
      <c r="F15" s="138">
        <f>SUM(F16:F23)</f>
        <v>1697116.4</v>
      </c>
    </row>
    <row r="16" spans="1:7" x14ac:dyDescent="0.25">
      <c r="A16" s="129"/>
      <c r="B16" s="130" t="s">
        <v>144</v>
      </c>
      <c r="C16" s="130" t="s">
        <v>145</v>
      </c>
      <c r="D16" s="156">
        <v>3500</v>
      </c>
      <c r="E16" s="156">
        <f t="shared" si="0"/>
        <v>1576</v>
      </c>
      <c r="F16" s="156">
        <v>5076</v>
      </c>
    </row>
    <row r="17" spans="1:6" x14ac:dyDescent="0.25">
      <c r="A17" s="131"/>
      <c r="B17" s="131" t="s">
        <v>146</v>
      </c>
      <c r="C17" s="130" t="s">
        <v>147</v>
      </c>
      <c r="D17" s="157">
        <v>9000</v>
      </c>
      <c r="E17" s="156">
        <f t="shared" si="0"/>
        <v>2029.3999999999996</v>
      </c>
      <c r="F17" s="156">
        <v>11029.4</v>
      </c>
    </row>
    <row r="18" spans="1:6" x14ac:dyDescent="0.25">
      <c r="A18" s="131"/>
      <c r="B18" s="131" t="s">
        <v>148</v>
      </c>
      <c r="C18" s="130" t="s">
        <v>149</v>
      </c>
      <c r="D18" s="157">
        <v>790</v>
      </c>
      <c r="E18" s="156">
        <f t="shared" si="0"/>
        <v>-790</v>
      </c>
      <c r="F18" s="156">
        <v>0</v>
      </c>
    </row>
    <row r="19" spans="1:6" x14ac:dyDescent="0.25">
      <c r="A19" s="131"/>
      <c r="B19" s="131" t="s">
        <v>150</v>
      </c>
      <c r="C19" s="130" t="s">
        <v>151</v>
      </c>
      <c r="D19" s="157">
        <v>12426</v>
      </c>
      <c r="E19" s="156">
        <f t="shared" si="0"/>
        <v>1906</v>
      </c>
      <c r="F19" s="156">
        <v>14332</v>
      </c>
    </row>
    <row r="20" spans="1:6" x14ac:dyDescent="0.25">
      <c r="A20" s="132"/>
      <c r="B20" s="131" t="s">
        <v>152</v>
      </c>
      <c r="C20" s="130" t="s">
        <v>153</v>
      </c>
      <c r="D20" s="157">
        <v>70949</v>
      </c>
      <c r="E20" s="156">
        <f t="shared" si="0"/>
        <v>0</v>
      </c>
      <c r="F20" s="156">
        <v>70949</v>
      </c>
    </row>
    <row r="21" spans="1:6" x14ac:dyDescent="0.25">
      <c r="A21" s="132"/>
      <c r="B21" s="131" t="s">
        <v>154</v>
      </c>
      <c r="C21" s="130" t="s">
        <v>155</v>
      </c>
      <c r="D21" s="157">
        <v>1555110</v>
      </c>
      <c r="E21" s="156">
        <f t="shared" si="0"/>
        <v>38430</v>
      </c>
      <c r="F21" s="156">
        <v>1593540</v>
      </c>
    </row>
    <row r="22" spans="1:6" x14ac:dyDescent="0.25">
      <c r="A22" s="132"/>
      <c r="B22" s="131" t="s">
        <v>156</v>
      </c>
      <c r="C22" s="130" t="s">
        <v>157</v>
      </c>
      <c r="D22" s="157">
        <v>1000</v>
      </c>
      <c r="E22" s="156">
        <f>F22-D22</f>
        <v>1190</v>
      </c>
      <c r="F22" s="156">
        <v>2190</v>
      </c>
    </row>
    <row r="23" spans="1:6" ht="25.5" x14ac:dyDescent="0.25">
      <c r="A23" s="130"/>
      <c r="B23" s="130" t="s">
        <v>158</v>
      </c>
      <c r="C23" s="135" t="s">
        <v>104</v>
      </c>
      <c r="D23" s="156">
        <v>0</v>
      </c>
      <c r="E23" s="156">
        <f>F23-D23</f>
        <v>0</v>
      </c>
      <c r="F23" s="156">
        <v>0</v>
      </c>
    </row>
    <row r="27" spans="1:6" ht="15.75" x14ac:dyDescent="0.25">
      <c r="A27" s="191" t="s">
        <v>159</v>
      </c>
      <c r="B27" s="192"/>
      <c r="C27" s="192"/>
      <c r="D27" s="192"/>
      <c r="E27" s="192"/>
      <c r="F27" s="192"/>
    </row>
    <row r="28" spans="1:6" ht="18" x14ac:dyDescent="0.25">
      <c r="A28" s="123"/>
      <c r="B28" s="123"/>
      <c r="C28" s="123"/>
      <c r="D28" s="123"/>
      <c r="E28" s="123"/>
      <c r="F28" s="124"/>
    </row>
    <row r="29" spans="1:6" x14ac:dyDescent="0.25">
      <c r="A29" s="125" t="s">
        <v>98</v>
      </c>
      <c r="B29" s="126" t="s">
        <v>143</v>
      </c>
      <c r="C29" s="126" t="s">
        <v>107</v>
      </c>
      <c r="D29" s="159" t="s">
        <v>58</v>
      </c>
      <c r="E29" s="150" t="s">
        <v>47</v>
      </c>
      <c r="F29" s="159" t="s">
        <v>59</v>
      </c>
    </row>
    <row r="30" spans="1:6" x14ac:dyDescent="0.25">
      <c r="A30" s="68"/>
      <c r="B30" s="127"/>
      <c r="C30" s="128"/>
      <c r="D30" s="160"/>
      <c r="E30" s="68" t="s">
        <v>29</v>
      </c>
      <c r="F30" s="160"/>
    </row>
    <row r="31" spans="1:6" x14ac:dyDescent="0.25">
      <c r="A31" s="68"/>
      <c r="B31" s="127"/>
      <c r="C31" s="128" t="s">
        <v>2</v>
      </c>
      <c r="D31" s="139">
        <f>SUM(D32,D41)</f>
        <v>1652775</v>
      </c>
      <c r="E31" s="138">
        <f t="shared" ref="E31:E32" si="1">F31-D31</f>
        <v>44341.399999999907</v>
      </c>
      <c r="F31" s="139">
        <f>SUM(F32,F41)</f>
        <v>1697116.4</v>
      </c>
    </row>
    <row r="32" spans="1:6" x14ac:dyDescent="0.25">
      <c r="A32" s="129">
        <v>3</v>
      </c>
      <c r="B32" s="129"/>
      <c r="C32" s="129" t="s">
        <v>108</v>
      </c>
      <c r="D32" s="139">
        <f>SUM(D33:D40)</f>
        <v>1645390</v>
      </c>
      <c r="E32" s="138">
        <f t="shared" si="1"/>
        <v>43441.399999999907</v>
      </c>
      <c r="F32" s="139">
        <f>SUM(F33:F40)</f>
        <v>1688831.4</v>
      </c>
    </row>
    <row r="33" spans="1:6" x14ac:dyDescent="0.25">
      <c r="A33" s="129"/>
      <c r="B33" s="130" t="s">
        <v>144</v>
      </c>
      <c r="C33" s="130" t="s">
        <v>145</v>
      </c>
      <c r="D33" s="153">
        <v>3500</v>
      </c>
      <c r="E33" s="154">
        <f>F33-D33</f>
        <v>1576</v>
      </c>
      <c r="F33" s="153">
        <v>5076</v>
      </c>
    </row>
    <row r="34" spans="1:6" x14ac:dyDescent="0.25">
      <c r="A34" s="131"/>
      <c r="B34" s="131" t="s">
        <v>146</v>
      </c>
      <c r="C34" s="130" t="s">
        <v>147</v>
      </c>
      <c r="D34" s="153">
        <v>5065</v>
      </c>
      <c r="E34" s="154">
        <f t="shared" ref="E34:E49" si="2">F34-D34</f>
        <v>1029.3999999999996</v>
      </c>
      <c r="F34" s="153">
        <v>6094.4</v>
      </c>
    </row>
    <row r="35" spans="1:6" x14ac:dyDescent="0.25">
      <c r="A35" s="131"/>
      <c r="B35" s="131" t="s">
        <v>148</v>
      </c>
      <c r="C35" s="130" t="s">
        <v>149</v>
      </c>
      <c r="D35" s="153">
        <v>790</v>
      </c>
      <c r="E35" s="154">
        <f t="shared" si="2"/>
        <v>-790</v>
      </c>
      <c r="F35" s="153">
        <v>0</v>
      </c>
    </row>
    <row r="36" spans="1:6" x14ac:dyDescent="0.25">
      <c r="A36" s="131"/>
      <c r="B36" s="131" t="s">
        <v>150</v>
      </c>
      <c r="C36" s="130" t="s">
        <v>151</v>
      </c>
      <c r="D36" s="153">
        <v>12426</v>
      </c>
      <c r="E36" s="154">
        <f t="shared" si="2"/>
        <v>1906</v>
      </c>
      <c r="F36" s="153">
        <v>14332</v>
      </c>
    </row>
    <row r="37" spans="1:6" x14ac:dyDescent="0.25">
      <c r="A37" s="131"/>
      <c r="B37" s="131" t="s">
        <v>152</v>
      </c>
      <c r="C37" s="130" t="s">
        <v>153</v>
      </c>
      <c r="D37" s="153">
        <v>70949</v>
      </c>
      <c r="E37" s="154">
        <f t="shared" si="2"/>
        <v>0</v>
      </c>
      <c r="F37" s="153">
        <v>70949</v>
      </c>
    </row>
    <row r="38" spans="1:6" x14ac:dyDescent="0.25">
      <c r="A38" s="131"/>
      <c r="B38" s="131" t="s">
        <v>154</v>
      </c>
      <c r="C38" s="130" t="s">
        <v>155</v>
      </c>
      <c r="D38" s="153">
        <v>1551660</v>
      </c>
      <c r="E38" s="154">
        <f t="shared" si="2"/>
        <v>39680</v>
      </c>
      <c r="F38" s="153">
        <v>1591340</v>
      </c>
    </row>
    <row r="39" spans="1:6" x14ac:dyDescent="0.25">
      <c r="A39" s="131"/>
      <c r="B39" s="131" t="s">
        <v>156</v>
      </c>
      <c r="C39" s="130" t="s">
        <v>157</v>
      </c>
      <c r="D39" s="153">
        <v>1000</v>
      </c>
      <c r="E39" s="154">
        <f t="shared" si="2"/>
        <v>40</v>
      </c>
      <c r="F39" s="153">
        <v>1040</v>
      </c>
    </row>
    <row r="40" spans="1:6" ht="25.5" x14ac:dyDescent="0.25">
      <c r="A40" s="131"/>
      <c r="B40" s="130" t="s">
        <v>158</v>
      </c>
      <c r="C40" s="135" t="s">
        <v>104</v>
      </c>
      <c r="D40" s="153"/>
      <c r="E40" s="154">
        <f t="shared" si="2"/>
        <v>0</v>
      </c>
      <c r="F40" s="153"/>
    </row>
    <row r="41" spans="1:6" ht="25.5" x14ac:dyDescent="0.25">
      <c r="A41" s="132">
        <v>4</v>
      </c>
      <c r="B41" s="133"/>
      <c r="C41" s="134" t="s">
        <v>111</v>
      </c>
      <c r="D41" s="139">
        <f>SUM(D42:D49)</f>
        <v>7385</v>
      </c>
      <c r="E41" s="138">
        <f t="shared" si="2"/>
        <v>900</v>
      </c>
      <c r="F41" s="139">
        <f>SUM(F42:F49)</f>
        <v>8285</v>
      </c>
    </row>
    <row r="42" spans="1:6" x14ac:dyDescent="0.25">
      <c r="A42" s="130"/>
      <c r="B42" s="130" t="s">
        <v>144</v>
      </c>
      <c r="C42" s="130" t="s">
        <v>145</v>
      </c>
      <c r="D42" s="139">
        <v>0</v>
      </c>
      <c r="E42" s="154">
        <f t="shared" si="2"/>
        <v>0</v>
      </c>
      <c r="F42" s="139">
        <v>0</v>
      </c>
    </row>
    <row r="43" spans="1:6" x14ac:dyDescent="0.25">
      <c r="A43" s="155"/>
      <c r="B43" s="131" t="s">
        <v>146</v>
      </c>
      <c r="C43" s="130" t="s">
        <v>147</v>
      </c>
      <c r="D43" s="158">
        <v>3935</v>
      </c>
      <c r="E43" s="154">
        <f t="shared" si="2"/>
        <v>1000</v>
      </c>
      <c r="F43" s="158">
        <v>4935</v>
      </c>
    </row>
    <row r="44" spans="1:6" x14ac:dyDescent="0.25">
      <c r="A44" s="155"/>
      <c r="B44" s="131" t="s">
        <v>148</v>
      </c>
      <c r="C44" s="130" t="s">
        <v>149</v>
      </c>
      <c r="D44" s="158">
        <v>0</v>
      </c>
      <c r="E44" s="154">
        <f t="shared" si="2"/>
        <v>0</v>
      </c>
      <c r="F44" s="158">
        <v>0</v>
      </c>
    </row>
    <row r="45" spans="1:6" x14ac:dyDescent="0.25">
      <c r="A45" s="155"/>
      <c r="B45" s="131" t="s">
        <v>150</v>
      </c>
      <c r="C45" s="130" t="s">
        <v>151</v>
      </c>
      <c r="D45" s="158">
        <v>0</v>
      </c>
      <c r="E45" s="154">
        <f t="shared" si="2"/>
        <v>0</v>
      </c>
      <c r="F45" s="158">
        <v>0</v>
      </c>
    </row>
    <row r="46" spans="1:6" x14ac:dyDescent="0.25">
      <c r="A46" s="155"/>
      <c r="B46" s="131" t="s">
        <v>152</v>
      </c>
      <c r="C46" s="130" t="s">
        <v>153</v>
      </c>
      <c r="D46" s="158"/>
      <c r="E46" s="154">
        <f t="shared" si="2"/>
        <v>0</v>
      </c>
      <c r="F46" s="158"/>
    </row>
    <row r="47" spans="1:6" x14ac:dyDescent="0.25">
      <c r="A47" s="155"/>
      <c r="B47" s="131" t="s">
        <v>154</v>
      </c>
      <c r="C47" s="130" t="s">
        <v>155</v>
      </c>
      <c r="D47" s="158">
        <v>3450</v>
      </c>
      <c r="E47" s="154">
        <f t="shared" si="2"/>
        <v>-1250</v>
      </c>
      <c r="F47" s="158">
        <v>2200</v>
      </c>
    </row>
    <row r="48" spans="1:6" x14ac:dyDescent="0.25">
      <c r="A48" s="155"/>
      <c r="B48" s="131" t="s">
        <v>156</v>
      </c>
      <c r="C48" s="130" t="s">
        <v>157</v>
      </c>
      <c r="D48" s="158">
        <v>0</v>
      </c>
      <c r="E48" s="154">
        <f t="shared" si="2"/>
        <v>1150</v>
      </c>
      <c r="F48" s="158">
        <v>1150</v>
      </c>
    </row>
    <row r="49" spans="1:6" ht="25.5" x14ac:dyDescent="0.25">
      <c r="A49" s="155"/>
      <c r="B49" s="130" t="s">
        <v>158</v>
      </c>
      <c r="C49" s="135" t="s">
        <v>104</v>
      </c>
      <c r="D49" s="158">
        <v>0</v>
      </c>
      <c r="E49" s="154">
        <f t="shared" si="2"/>
        <v>0</v>
      </c>
      <c r="F49" s="158">
        <v>0</v>
      </c>
    </row>
  </sheetData>
  <mergeCells count="12">
    <mergeCell ref="A8:F8"/>
    <mergeCell ref="A1:F1"/>
    <mergeCell ref="A2:E2"/>
    <mergeCell ref="A3:F3"/>
    <mergeCell ref="A4:F4"/>
    <mergeCell ref="A6:F6"/>
    <mergeCell ref="A10:F10"/>
    <mergeCell ref="D12:D13"/>
    <mergeCell ref="F12:F13"/>
    <mergeCell ref="A27:F27"/>
    <mergeCell ref="D29:D30"/>
    <mergeCell ref="F29:F3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25" zoomScale="170" zoomScaleNormal="170" zoomScaleSheetLayoutView="100" workbookViewId="0">
      <selection activeCell="G24" sqref="G24"/>
    </sheetView>
  </sheetViews>
  <sheetFormatPr defaultColWidth="9.140625" defaultRowHeight="15" x14ac:dyDescent="0.25"/>
  <cols>
    <col min="1" max="1" width="7.28515625" style="5" customWidth="1"/>
    <col min="2" max="2" width="40.28515625" style="5" customWidth="1"/>
    <col min="3" max="3" width="12.140625" style="2" customWidth="1"/>
    <col min="4" max="4" width="10.5703125" style="2" customWidth="1"/>
    <col min="5" max="5" width="10.140625" style="2" customWidth="1"/>
    <col min="6" max="6" width="11.7109375" style="2" customWidth="1"/>
    <col min="7" max="10" width="9.140625" style="47"/>
    <col min="11" max="16384" width="9.140625" style="5"/>
  </cols>
  <sheetData>
    <row r="1" spans="1:10" s="14" customFormat="1" ht="18" customHeight="1" x14ac:dyDescent="0.25">
      <c r="A1" s="14" t="s">
        <v>82</v>
      </c>
      <c r="C1" s="15"/>
      <c r="D1" s="15"/>
      <c r="E1" s="15"/>
      <c r="F1" s="15"/>
      <c r="G1" s="45"/>
      <c r="H1" s="45"/>
      <c r="I1" s="45"/>
      <c r="J1" s="45"/>
    </row>
    <row r="2" spans="1:10" s="42" customFormat="1" ht="18" customHeight="1" x14ac:dyDescent="0.2">
      <c r="A2" s="121" t="s">
        <v>81</v>
      </c>
      <c r="C2" s="43"/>
      <c r="D2" s="43"/>
      <c r="E2" s="43"/>
      <c r="F2" s="43"/>
      <c r="G2" s="52"/>
      <c r="H2" s="52"/>
      <c r="I2" s="52"/>
      <c r="J2" s="52"/>
    </row>
    <row r="3" spans="1:10" s="13" customFormat="1" ht="18" customHeight="1" x14ac:dyDescent="0.2">
      <c r="C3" s="2"/>
      <c r="D3" s="2"/>
      <c r="E3" s="2"/>
      <c r="F3" s="2"/>
      <c r="G3" s="46"/>
      <c r="H3" s="46"/>
      <c r="I3" s="46"/>
      <c r="J3" s="46"/>
    </row>
    <row r="4" spans="1:10" s="13" customFormat="1" ht="18" customHeight="1" x14ac:dyDescent="0.2">
      <c r="A4" s="199" t="str">
        <f>'OPĆI DIO'!A6:I6</f>
        <v>IZMJENE I DOPUNE (REBALANS) FINANCIJSKOG PLANA ZA 2025.</v>
      </c>
      <c r="B4" s="199"/>
      <c r="C4" s="199"/>
      <c r="D4" s="199"/>
      <c r="E4" s="199"/>
      <c r="F4" s="199"/>
      <c r="G4" s="46"/>
      <c r="H4" s="46"/>
      <c r="I4" s="46"/>
      <c r="J4" s="46"/>
    </row>
    <row r="5" spans="1:10" ht="18" customHeight="1" x14ac:dyDescent="0.25">
      <c r="A5" s="199" t="s">
        <v>22</v>
      </c>
      <c r="B5" s="199"/>
      <c r="C5" s="199"/>
      <c r="D5" s="199"/>
      <c r="E5" s="199"/>
      <c r="F5" s="199"/>
    </row>
    <row r="6" spans="1:10" ht="15.75" thickBot="1" x14ac:dyDescent="0.3"/>
    <row r="7" spans="1:10" ht="22.5" customHeight="1" thickTop="1" x14ac:dyDescent="0.25">
      <c r="A7" s="205" t="s">
        <v>5</v>
      </c>
      <c r="B7" s="207" t="s">
        <v>32</v>
      </c>
      <c r="C7" s="195" t="s">
        <v>58</v>
      </c>
      <c r="D7" s="204" t="s">
        <v>47</v>
      </c>
      <c r="E7" s="204"/>
      <c r="F7" s="202" t="s">
        <v>59</v>
      </c>
    </row>
    <row r="8" spans="1:10" s="3" customFormat="1" ht="22.5" customHeight="1" thickBot="1" x14ac:dyDescent="0.3">
      <c r="A8" s="206"/>
      <c r="B8" s="208"/>
      <c r="C8" s="196"/>
      <c r="D8" s="60" t="s">
        <v>29</v>
      </c>
      <c r="E8" s="60" t="s">
        <v>30</v>
      </c>
      <c r="F8" s="203"/>
      <c r="G8" s="48"/>
      <c r="H8" s="48"/>
      <c r="I8" s="48"/>
      <c r="J8" s="48"/>
    </row>
    <row r="9" spans="1:10" s="4" customFormat="1" ht="9" thickTop="1" x14ac:dyDescent="0.25">
      <c r="A9" s="6"/>
      <c r="B9" s="6"/>
      <c r="C9" s="7"/>
      <c r="D9" s="7"/>
      <c r="E9" s="7"/>
      <c r="F9" s="7"/>
      <c r="G9" s="49"/>
      <c r="H9" s="49"/>
      <c r="I9" s="49"/>
      <c r="J9" s="49"/>
    </row>
    <row r="10" spans="1:10" s="12" customFormat="1" ht="15" customHeight="1" x14ac:dyDescent="0.25">
      <c r="A10" s="200" t="s">
        <v>37</v>
      </c>
      <c r="B10" s="201"/>
      <c r="C10" s="115">
        <f>C11+C14+C19+C24+C34+C39+C44</f>
        <v>1652775</v>
      </c>
      <c r="D10" s="115">
        <f>F10-C10</f>
        <v>46342.319999999832</v>
      </c>
      <c r="E10" s="115">
        <f>IF(C10=0,"-",D10/C10*100)</f>
        <v>2.8039097880836672</v>
      </c>
      <c r="F10" s="115">
        <f>F11+F14+F19+F24+F34+F39+F44</f>
        <v>1699117.3199999998</v>
      </c>
    </row>
    <row r="11" spans="1:10" s="16" customFormat="1" ht="15" customHeight="1" x14ac:dyDescent="0.2">
      <c r="A11" s="197" t="s">
        <v>69</v>
      </c>
      <c r="B11" s="198"/>
      <c r="C11" s="105">
        <f>C12</f>
        <v>74449</v>
      </c>
      <c r="D11" s="105">
        <f t="shared" ref="D11:D47" si="0">F11-C11</f>
        <v>1576</v>
      </c>
      <c r="E11" s="105">
        <f t="shared" ref="E11:E47" si="1">IF(C11=0,"-",D11/C11*100)</f>
        <v>2.116885384625717</v>
      </c>
      <c r="F11" s="116">
        <f>F12</f>
        <v>76025</v>
      </c>
    </row>
    <row r="12" spans="1:10" s="16" customFormat="1" ht="15" customHeight="1" x14ac:dyDescent="0.2">
      <c r="A12" s="22">
        <v>67</v>
      </c>
      <c r="B12" s="23" t="s">
        <v>33</v>
      </c>
      <c r="C12" s="24">
        <f>C13</f>
        <v>74449</v>
      </c>
      <c r="D12" s="24">
        <f t="shared" si="0"/>
        <v>1576</v>
      </c>
      <c r="E12" s="24">
        <f t="shared" si="1"/>
        <v>2.116885384625717</v>
      </c>
      <c r="F12" s="25">
        <f>F13</f>
        <v>76025</v>
      </c>
    </row>
    <row r="13" spans="1:10" s="12" customFormat="1" ht="22.5" x14ac:dyDescent="0.25">
      <c r="A13" s="26">
        <v>671</v>
      </c>
      <c r="B13" s="27" t="s">
        <v>34</v>
      </c>
      <c r="C13" s="28">
        <v>74449</v>
      </c>
      <c r="D13" s="28">
        <f t="shared" si="0"/>
        <v>1576</v>
      </c>
      <c r="E13" s="28">
        <f t="shared" si="1"/>
        <v>2.116885384625717</v>
      </c>
      <c r="F13" s="62">
        <v>76025</v>
      </c>
    </row>
    <row r="14" spans="1:10" s="11" customFormat="1" ht="15" customHeight="1" x14ac:dyDescent="0.25">
      <c r="A14" s="197" t="s">
        <v>70</v>
      </c>
      <c r="B14" s="198"/>
      <c r="C14" s="105">
        <f>C15+C17</f>
        <v>9000</v>
      </c>
      <c r="D14" s="105">
        <f t="shared" si="0"/>
        <v>2029.3999999999996</v>
      </c>
      <c r="E14" s="105">
        <f t="shared" si="1"/>
        <v>22.548888888888886</v>
      </c>
      <c r="F14" s="106">
        <f>F15+F17</f>
        <v>11029.4</v>
      </c>
    </row>
    <row r="15" spans="1:10" s="17" customFormat="1" ht="22.5" x14ac:dyDescent="0.2">
      <c r="A15" s="22">
        <v>66</v>
      </c>
      <c r="B15" s="23" t="s">
        <v>35</v>
      </c>
      <c r="C15" s="24">
        <f>C16</f>
        <v>5500</v>
      </c>
      <c r="D15" s="24">
        <f t="shared" si="0"/>
        <v>2425</v>
      </c>
      <c r="E15" s="24">
        <f t="shared" si="1"/>
        <v>44.090909090909093</v>
      </c>
      <c r="F15" s="61">
        <f>F16</f>
        <v>7925</v>
      </c>
    </row>
    <row r="16" spans="1:10" s="48" customFormat="1" ht="15" customHeight="1" x14ac:dyDescent="0.25">
      <c r="A16" s="26">
        <v>661</v>
      </c>
      <c r="B16" s="92" t="s">
        <v>43</v>
      </c>
      <c r="C16" s="28">
        <v>5500</v>
      </c>
      <c r="D16" s="28">
        <f t="shared" si="0"/>
        <v>2425</v>
      </c>
      <c r="E16" s="28">
        <f t="shared" si="1"/>
        <v>44.090909090909093</v>
      </c>
      <c r="F16" s="62">
        <v>7925</v>
      </c>
    </row>
    <row r="17" spans="1:6" s="51" customFormat="1" ht="15" customHeight="1" x14ac:dyDescent="0.25">
      <c r="A17" s="22">
        <v>92</v>
      </c>
      <c r="B17" s="23" t="s">
        <v>62</v>
      </c>
      <c r="C17" s="24">
        <f>C18</f>
        <v>3500</v>
      </c>
      <c r="D17" s="24">
        <f t="shared" si="0"/>
        <v>-395.59999999999991</v>
      </c>
      <c r="E17" s="24">
        <f t="shared" si="1"/>
        <v>-11.302857142857141</v>
      </c>
      <c r="F17" s="61">
        <f>F18</f>
        <v>3104.4</v>
      </c>
    </row>
    <row r="18" spans="1:6" s="48" customFormat="1" ht="15" customHeight="1" x14ac:dyDescent="0.25">
      <c r="A18" s="26">
        <v>922</v>
      </c>
      <c r="B18" s="39" t="s">
        <v>63</v>
      </c>
      <c r="C18" s="28">
        <v>3500</v>
      </c>
      <c r="D18" s="28">
        <f t="shared" si="0"/>
        <v>-395.59999999999991</v>
      </c>
      <c r="E18" s="28">
        <f t="shared" si="1"/>
        <v>-11.302857142857141</v>
      </c>
      <c r="F18" s="62">
        <v>3104.4</v>
      </c>
    </row>
    <row r="19" spans="1:6" s="8" customFormat="1" ht="15" customHeight="1" x14ac:dyDescent="0.2">
      <c r="A19" s="197" t="s">
        <v>71</v>
      </c>
      <c r="B19" s="198"/>
      <c r="C19" s="105">
        <f>C20+C22</f>
        <v>790</v>
      </c>
      <c r="D19" s="105">
        <f t="shared" si="0"/>
        <v>-790</v>
      </c>
      <c r="E19" s="105">
        <f t="shared" si="1"/>
        <v>-100</v>
      </c>
      <c r="F19" s="116">
        <f>F20+F22</f>
        <v>0</v>
      </c>
    </row>
    <row r="20" spans="1:6" s="21" customFormat="1" ht="15" customHeight="1" x14ac:dyDescent="0.25">
      <c r="A20" s="22">
        <v>65</v>
      </c>
      <c r="B20" s="107" t="s">
        <v>23</v>
      </c>
      <c r="C20" s="24">
        <f>C21</f>
        <v>790</v>
      </c>
      <c r="D20" s="24">
        <f t="shared" si="0"/>
        <v>-790</v>
      </c>
      <c r="E20" s="24">
        <f t="shared" si="1"/>
        <v>-100</v>
      </c>
      <c r="F20" s="61">
        <f>F21</f>
        <v>0</v>
      </c>
    </row>
    <row r="21" spans="1:6" s="91" customFormat="1" ht="15" customHeight="1" x14ac:dyDescent="0.25">
      <c r="A21" s="26">
        <v>652</v>
      </c>
      <c r="B21" s="90" t="s">
        <v>24</v>
      </c>
      <c r="C21" s="28">
        <v>790</v>
      </c>
      <c r="D21" s="28">
        <f t="shared" si="0"/>
        <v>-790</v>
      </c>
      <c r="E21" s="28">
        <f t="shared" si="1"/>
        <v>-100</v>
      </c>
      <c r="F21" s="62">
        <v>0</v>
      </c>
    </row>
    <row r="22" spans="1:6" s="108" customFormat="1" ht="15" customHeight="1" x14ac:dyDescent="0.25">
      <c r="A22" s="22">
        <v>92</v>
      </c>
      <c r="B22" s="23" t="s">
        <v>62</v>
      </c>
      <c r="C22" s="24">
        <f>C23</f>
        <v>0</v>
      </c>
      <c r="D22" s="24">
        <f t="shared" si="0"/>
        <v>0</v>
      </c>
      <c r="E22" s="24" t="str">
        <f t="shared" si="1"/>
        <v>-</v>
      </c>
      <c r="F22" s="25">
        <f>F23</f>
        <v>0</v>
      </c>
    </row>
    <row r="23" spans="1:6" s="91" customFormat="1" ht="15" customHeight="1" x14ac:dyDescent="0.25">
      <c r="A23" s="26">
        <v>922</v>
      </c>
      <c r="B23" s="39" t="s">
        <v>167</v>
      </c>
      <c r="C23" s="28">
        <v>0</v>
      </c>
      <c r="D23" s="28">
        <f t="shared" si="0"/>
        <v>0</v>
      </c>
      <c r="E23" s="28" t="str">
        <f t="shared" si="1"/>
        <v>-</v>
      </c>
      <c r="F23" s="62">
        <v>0</v>
      </c>
    </row>
    <row r="24" spans="1:6" s="11" customFormat="1" ht="15" customHeight="1" x14ac:dyDescent="0.25">
      <c r="A24" s="197" t="s">
        <v>68</v>
      </c>
      <c r="B24" s="198"/>
      <c r="C24" s="105">
        <f>C25+C32</f>
        <v>1555110</v>
      </c>
      <c r="D24" s="105">
        <f t="shared" si="0"/>
        <v>40430.919999999925</v>
      </c>
      <c r="E24" s="105">
        <f t="shared" si="1"/>
        <v>2.5998752499823117</v>
      </c>
      <c r="F24" s="106">
        <f>F25+F32</f>
        <v>1595540.92</v>
      </c>
    </row>
    <row r="25" spans="1:6" s="18" customFormat="1" ht="21" customHeight="1" x14ac:dyDescent="0.25">
      <c r="A25" s="22">
        <v>63</v>
      </c>
      <c r="B25" s="38" t="s">
        <v>25</v>
      </c>
      <c r="C25" s="24">
        <f>SUM(C26:C31)</f>
        <v>1555110</v>
      </c>
      <c r="D25" s="24">
        <f t="shared" si="0"/>
        <v>40430.919999999925</v>
      </c>
      <c r="E25" s="24">
        <f t="shared" si="1"/>
        <v>2.5998752499823117</v>
      </c>
      <c r="F25" s="25">
        <f>SUM(F26:F31)</f>
        <v>1595540.92</v>
      </c>
    </row>
    <row r="26" spans="1:6" s="18" customFormat="1" ht="22.5" customHeight="1" x14ac:dyDescent="0.25">
      <c r="A26" s="26">
        <v>632</v>
      </c>
      <c r="B26" s="39" t="s">
        <v>61</v>
      </c>
      <c r="C26" s="28"/>
      <c r="D26" s="28">
        <f t="shared" si="0"/>
        <v>0</v>
      </c>
      <c r="E26" s="28" t="str">
        <f t="shared" si="1"/>
        <v>-</v>
      </c>
      <c r="F26" s="62"/>
    </row>
    <row r="27" spans="1:6" s="21" customFormat="1" ht="15" customHeight="1" x14ac:dyDescent="0.25">
      <c r="A27" s="26">
        <v>634</v>
      </c>
      <c r="B27" s="39" t="s">
        <v>38</v>
      </c>
      <c r="C27" s="28"/>
      <c r="D27" s="28">
        <f t="shared" si="0"/>
        <v>0</v>
      </c>
      <c r="E27" s="28" t="str">
        <f t="shared" si="1"/>
        <v>-</v>
      </c>
      <c r="F27" s="62"/>
    </row>
    <row r="28" spans="1:6" s="21" customFormat="1" ht="15" customHeight="1" x14ac:dyDescent="0.25">
      <c r="A28" s="26">
        <v>636</v>
      </c>
      <c r="B28" s="27" t="s">
        <v>60</v>
      </c>
      <c r="C28" s="28">
        <v>80110</v>
      </c>
      <c r="D28" s="28">
        <f t="shared" si="0"/>
        <v>11738.919999999998</v>
      </c>
      <c r="E28" s="28">
        <f t="shared" si="1"/>
        <v>14.653501435526151</v>
      </c>
      <c r="F28" s="62">
        <v>91848.92</v>
      </c>
    </row>
    <row r="29" spans="1:6" s="21" customFormat="1" ht="15" customHeight="1" x14ac:dyDescent="0.25">
      <c r="A29" s="26">
        <v>636</v>
      </c>
      <c r="B29" s="27" t="s">
        <v>44</v>
      </c>
      <c r="C29" s="28">
        <v>1475000</v>
      </c>
      <c r="D29" s="28">
        <f t="shared" si="0"/>
        <v>28692</v>
      </c>
      <c r="E29" s="28">
        <f t="shared" si="1"/>
        <v>1.9452203389830509</v>
      </c>
      <c r="F29" s="62">
        <v>1503692</v>
      </c>
    </row>
    <row r="30" spans="1:6" s="48" customFormat="1" ht="15" customHeight="1" x14ac:dyDescent="0.25">
      <c r="A30" s="26">
        <v>638</v>
      </c>
      <c r="B30" s="27" t="s">
        <v>39</v>
      </c>
      <c r="C30" s="28"/>
      <c r="D30" s="28">
        <f t="shared" si="0"/>
        <v>0</v>
      </c>
      <c r="E30" s="28" t="str">
        <f t="shared" si="1"/>
        <v>-</v>
      </c>
      <c r="F30" s="62"/>
    </row>
    <row r="31" spans="1:6" s="48" customFormat="1" ht="15" customHeight="1" x14ac:dyDescent="0.25">
      <c r="A31" s="26">
        <v>639</v>
      </c>
      <c r="B31" s="27" t="s">
        <v>66</v>
      </c>
      <c r="C31" s="28"/>
      <c r="D31" s="28">
        <f t="shared" si="0"/>
        <v>0</v>
      </c>
      <c r="E31" s="28" t="str">
        <f t="shared" si="1"/>
        <v>-</v>
      </c>
      <c r="F31" s="62"/>
    </row>
    <row r="32" spans="1:6" s="51" customFormat="1" ht="15" customHeight="1" x14ac:dyDescent="0.25">
      <c r="A32" s="22">
        <v>92</v>
      </c>
      <c r="B32" s="23" t="s">
        <v>62</v>
      </c>
      <c r="C32" s="24">
        <f>C33</f>
        <v>0</v>
      </c>
      <c r="D32" s="24">
        <f t="shared" si="0"/>
        <v>0</v>
      </c>
      <c r="E32" s="24" t="str">
        <f t="shared" si="1"/>
        <v>-</v>
      </c>
      <c r="F32" s="61">
        <f>F33</f>
        <v>0</v>
      </c>
    </row>
    <row r="33" spans="1:6" s="48" customFormat="1" ht="15" customHeight="1" x14ac:dyDescent="0.25">
      <c r="A33" s="26">
        <v>922</v>
      </c>
      <c r="B33" s="39" t="s">
        <v>167</v>
      </c>
      <c r="C33" s="28"/>
      <c r="D33" s="28">
        <f t="shared" si="0"/>
        <v>0</v>
      </c>
      <c r="E33" s="28" t="str">
        <f t="shared" si="1"/>
        <v>-</v>
      </c>
      <c r="F33" s="62">
        <v>0</v>
      </c>
    </row>
    <row r="34" spans="1:6" s="11" customFormat="1" ht="15" customHeight="1" x14ac:dyDescent="0.25">
      <c r="A34" s="197" t="s">
        <v>72</v>
      </c>
      <c r="B34" s="198"/>
      <c r="C34" s="105">
        <f>C35+C37</f>
        <v>1000</v>
      </c>
      <c r="D34" s="105">
        <f t="shared" si="0"/>
        <v>1190</v>
      </c>
      <c r="E34" s="105">
        <f t="shared" si="1"/>
        <v>119</v>
      </c>
      <c r="F34" s="106">
        <f>F35+F37</f>
        <v>2190</v>
      </c>
    </row>
    <row r="35" spans="1:6" s="18" customFormat="1" ht="15" customHeight="1" x14ac:dyDescent="0.25">
      <c r="A35" s="22">
        <v>66</v>
      </c>
      <c r="B35" s="23" t="s">
        <v>40</v>
      </c>
      <c r="C35" s="24">
        <f>C36</f>
        <v>1000</v>
      </c>
      <c r="D35" s="24">
        <f t="shared" si="0"/>
        <v>1190</v>
      </c>
      <c r="E35" s="24">
        <f t="shared" si="1"/>
        <v>119</v>
      </c>
      <c r="F35" s="61">
        <f>F36</f>
        <v>2190</v>
      </c>
    </row>
    <row r="36" spans="1:6" s="48" customFormat="1" ht="22.5" customHeight="1" x14ac:dyDescent="0.25">
      <c r="A36" s="26">
        <v>663</v>
      </c>
      <c r="B36" s="39" t="s">
        <v>27</v>
      </c>
      <c r="C36" s="28">
        <v>1000</v>
      </c>
      <c r="D36" s="28">
        <f t="shared" si="0"/>
        <v>1190</v>
      </c>
      <c r="E36" s="28">
        <f t="shared" si="1"/>
        <v>119</v>
      </c>
      <c r="F36" s="62">
        <v>2190</v>
      </c>
    </row>
    <row r="37" spans="1:6" s="51" customFormat="1" ht="15" customHeight="1" x14ac:dyDescent="0.25">
      <c r="A37" s="22">
        <v>92</v>
      </c>
      <c r="B37" s="23" t="s">
        <v>62</v>
      </c>
      <c r="C37" s="24">
        <f>C38</f>
        <v>0</v>
      </c>
      <c r="D37" s="24">
        <f t="shared" si="0"/>
        <v>0</v>
      </c>
      <c r="E37" s="24" t="str">
        <f t="shared" si="1"/>
        <v>-</v>
      </c>
      <c r="F37" s="25">
        <f>F38</f>
        <v>0</v>
      </c>
    </row>
    <row r="38" spans="1:6" s="48" customFormat="1" ht="15" customHeight="1" x14ac:dyDescent="0.25">
      <c r="A38" s="26">
        <v>922</v>
      </c>
      <c r="B38" s="39" t="s">
        <v>63</v>
      </c>
      <c r="C38" s="28"/>
      <c r="D38" s="28">
        <f t="shared" si="0"/>
        <v>0</v>
      </c>
      <c r="E38" s="28" t="str">
        <f t="shared" si="1"/>
        <v>-</v>
      </c>
      <c r="F38" s="62"/>
    </row>
    <row r="39" spans="1:6" s="11" customFormat="1" ht="15" customHeight="1" x14ac:dyDescent="0.25">
      <c r="A39" s="197" t="s">
        <v>73</v>
      </c>
      <c r="B39" s="198"/>
      <c r="C39" s="105">
        <f>C40+C42</f>
        <v>0</v>
      </c>
      <c r="D39" s="105">
        <f t="shared" si="0"/>
        <v>0</v>
      </c>
      <c r="E39" s="105" t="str">
        <f t="shared" si="1"/>
        <v>-</v>
      </c>
      <c r="F39" s="105">
        <f>F40+F42</f>
        <v>0</v>
      </c>
    </row>
    <row r="40" spans="1:6" s="17" customFormat="1" ht="22.5" x14ac:dyDescent="0.2">
      <c r="A40" s="22">
        <v>72</v>
      </c>
      <c r="B40" s="38" t="s">
        <v>41</v>
      </c>
      <c r="C40" s="24">
        <f>C41</f>
        <v>0</v>
      </c>
      <c r="D40" s="24">
        <f t="shared" si="0"/>
        <v>0</v>
      </c>
      <c r="E40" s="24" t="str">
        <f t="shared" si="1"/>
        <v>-</v>
      </c>
      <c r="F40" s="61">
        <f>F41</f>
        <v>0</v>
      </c>
    </row>
    <row r="41" spans="1:6" s="93" customFormat="1" x14ac:dyDescent="0.25">
      <c r="A41" s="26">
        <v>721</v>
      </c>
      <c r="B41" s="92" t="s">
        <v>26</v>
      </c>
      <c r="C41" s="28"/>
      <c r="D41" s="28">
        <f t="shared" si="0"/>
        <v>0</v>
      </c>
      <c r="E41" s="28" t="str">
        <f t="shared" si="1"/>
        <v>-</v>
      </c>
      <c r="F41" s="62"/>
    </row>
    <row r="42" spans="1:6" s="109" customFormat="1" x14ac:dyDescent="0.25">
      <c r="A42" s="22">
        <v>92</v>
      </c>
      <c r="B42" s="23" t="s">
        <v>62</v>
      </c>
      <c r="C42" s="111">
        <f>C43</f>
        <v>0</v>
      </c>
      <c r="D42" s="111">
        <f t="shared" si="0"/>
        <v>0</v>
      </c>
      <c r="E42" s="111" t="str">
        <f t="shared" si="1"/>
        <v>-</v>
      </c>
      <c r="F42" s="112">
        <f>F43</f>
        <v>0</v>
      </c>
    </row>
    <row r="43" spans="1:6" s="47" customFormat="1" ht="15" customHeight="1" x14ac:dyDescent="0.25">
      <c r="A43" s="94">
        <v>922</v>
      </c>
      <c r="B43" s="95" t="s">
        <v>63</v>
      </c>
      <c r="C43" s="113"/>
      <c r="D43" s="113">
        <f t="shared" si="0"/>
        <v>0</v>
      </c>
      <c r="E43" s="113" t="str">
        <f t="shared" si="1"/>
        <v>-</v>
      </c>
      <c r="F43" s="114"/>
    </row>
    <row r="44" spans="1:6" s="47" customFormat="1" ht="15" customHeight="1" x14ac:dyDescent="0.25">
      <c r="A44" s="197" t="s">
        <v>76</v>
      </c>
      <c r="B44" s="198"/>
      <c r="C44" s="105">
        <f>C45+C47</f>
        <v>12426</v>
      </c>
      <c r="D44" s="105">
        <f t="shared" si="0"/>
        <v>1906</v>
      </c>
      <c r="E44" s="105">
        <f t="shared" si="1"/>
        <v>15.338805729921134</v>
      </c>
      <c r="F44" s="106">
        <f>F45+F47</f>
        <v>14332</v>
      </c>
    </row>
    <row r="45" spans="1:6" ht="26.25" customHeight="1" x14ac:dyDescent="0.25">
      <c r="A45" s="22">
        <v>63</v>
      </c>
      <c r="B45" s="38" t="s">
        <v>25</v>
      </c>
      <c r="C45" s="24">
        <f>C46</f>
        <v>12156</v>
      </c>
      <c r="D45" s="24">
        <f t="shared" si="0"/>
        <v>2026</v>
      </c>
      <c r="E45" s="24">
        <f t="shared" si="1"/>
        <v>16.666666666666664</v>
      </c>
      <c r="F45" s="61">
        <f>F46</f>
        <v>14182</v>
      </c>
    </row>
    <row r="46" spans="1:6" x14ac:dyDescent="0.25">
      <c r="A46" s="26">
        <v>639</v>
      </c>
      <c r="B46" s="39" t="s">
        <v>77</v>
      </c>
      <c r="C46" s="28">
        <v>12156</v>
      </c>
      <c r="D46" s="28">
        <f t="shared" si="0"/>
        <v>2026</v>
      </c>
      <c r="E46" s="28">
        <f t="shared" si="1"/>
        <v>16.666666666666664</v>
      </c>
      <c r="F46" s="62">
        <v>14182</v>
      </c>
    </row>
    <row r="47" spans="1:6" x14ac:dyDescent="0.25">
      <c r="A47" s="22">
        <v>67</v>
      </c>
      <c r="B47" s="23" t="s">
        <v>33</v>
      </c>
      <c r="C47" s="24">
        <f>SUM(C48)</f>
        <v>270</v>
      </c>
      <c r="D47" s="24">
        <f t="shared" si="0"/>
        <v>-120</v>
      </c>
      <c r="E47" s="24">
        <f t="shared" si="1"/>
        <v>-44.444444444444443</v>
      </c>
      <c r="F47" s="61">
        <f>SUM(F48)</f>
        <v>150</v>
      </c>
    </row>
    <row r="48" spans="1:6" ht="22.5" x14ac:dyDescent="0.25">
      <c r="A48" s="26">
        <v>671</v>
      </c>
      <c r="B48" s="27" t="s">
        <v>34</v>
      </c>
      <c r="C48" s="28">
        <v>270</v>
      </c>
      <c r="D48" s="28">
        <f t="shared" ref="D48" si="2">F48-C48</f>
        <v>-120</v>
      </c>
      <c r="E48" s="28">
        <f t="shared" ref="E48" si="3">IF(C48=0,"-",D48/C48*100)</f>
        <v>-44.444444444444443</v>
      </c>
      <c r="F48" s="62">
        <v>150</v>
      </c>
    </row>
  </sheetData>
  <mergeCells count="15">
    <mergeCell ref="A44:B44"/>
    <mergeCell ref="A39:B39"/>
    <mergeCell ref="A34:B34"/>
    <mergeCell ref="A7:A8"/>
    <mergeCell ref="B7:B8"/>
    <mergeCell ref="A19:B19"/>
    <mergeCell ref="A24:B24"/>
    <mergeCell ref="C7:C8"/>
    <mergeCell ref="A11:B11"/>
    <mergeCell ref="A4:F4"/>
    <mergeCell ref="A10:B10"/>
    <mergeCell ref="A14:B14"/>
    <mergeCell ref="A5:F5"/>
    <mergeCell ref="F7:F8"/>
    <mergeCell ref="D7:E7"/>
  </mergeCells>
  <pageMargins left="0.39370078740157483" right="0" top="0.78740157480314965" bottom="0.39370078740157483" header="0.31496062992125984" footer="0.31496062992125984"/>
  <pageSetup paperSize="9" orientation="portrait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topLeftCell="A7" zoomScale="190" zoomScaleNormal="190" workbookViewId="0">
      <selection activeCell="F143" sqref="F143"/>
    </sheetView>
  </sheetViews>
  <sheetFormatPr defaultColWidth="9.140625" defaultRowHeight="15" x14ac:dyDescent="0.25"/>
  <cols>
    <col min="1" max="1" width="8.140625" style="5" customWidth="1"/>
    <col min="2" max="2" width="40.28515625" style="5" customWidth="1"/>
    <col min="3" max="3" width="12.140625" style="2" customWidth="1"/>
    <col min="4" max="4" width="10.5703125" style="2" customWidth="1"/>
    <col min="5" max="5" width="10.140625" style="2" customWidth="1"/>
    <col min="6" max="6" width="11.7109375" style="2" customWidth="1"/>
    <col min="7" max="16384" width="9.140625" style="5"/>
  </cols>
  <sheetData>
    <row r="1" spans="1:6" s="14" customFormat="1" ht="18" customHeight="1" x14ac:dyDescent="0.25">
      <c r="A1" s="14" t="s">
        <v>82</v>
      </c>
      <c r="C1" s="15"/>
      <c r="D1" s="15"/>
      <c r="E1" s="15"/>
      <c r="F1" s="15"/>
    </row>
    <row r="2" spans="1:6" s="42" customFormat="1" ht="18" customHeight="1" x14ac:dyDescent="0.2">
      <c r="A2" s="121" t="s">
        <v>81</v>
      </c>
      <c r="B2" s="121"/>
      <c r="C2" s="43"/>
      <c r="D2" s="43"/>
      <c r="E2" s="43"/>
      <c r="F2" s="43"/>
    </row>
    <row r="3" spans="1:6" s="13" customFormat="1" ht="18" customHeight="1" x14ac:dyDescent="0.2">
      <c r="C3" s="2"/>
      <c r="D3" s="2"/>
      <c r="E3" s="2"/>
      <c r="F3" s="2"/>
    </row>
    <row r="4" spans="1:6" s="13" customFormat="1" ht="18" customHeight="1" x14ac:dyDescent="0.2">
      <c r="A4" s="209" t="str">
        <f>'OPĆI DIO'!A6:I6</f>
        <v>IZMJENE I DOPUNE (REBALANS) FINANCIJSKOG PLANA ZA 2025.</v>
      </c>
      <c r="B4" s="209"/>
      <c r="C4" s="209"/>
      <c r="D4" s="209"/>
      <c r="E4" s="209"/>
      <c r="F4" s="209"/>
    </row>
    <row r="5" spans="1:6" x14ac:dyDescent="0.25">
      <c r="A5" s="199" t="s">
        <v>28</v>
      </c>
      <c r="B5" s="199"/>
      <c r="C5" s="199"/>
      <c r="D5" s="199"/>
      <c r="E5" s="199"/>
      <c r="F5" s="199"/>
    </row>
    <row r="6" spans="1:6" ht="9.75" customHeight="1" thickBot="1" x14ac:dyDescent="0.3"/>
    <row r="7" spans="1:6" ht="22.5" customHeight="1" thickTop="1" x14ac:dyDescent="0.25">
      <c r="A7" s="205" t="s">
        <v>5</v>
      </c>
      <c r="B7" s="207" t="s">
        <v>6</v>
      </c>
      <c r="C7" s="195" t="s">
        <v>58</v>
      </c>
      <c r="D7" s="204" t="s">
        <v>36</v>
      </c>
      <c r="E7" s="204"/>
      <c r="F7" s="202" t="s">
        <v>59</v>
      </c>
    </row>
    <row r="8" spans="1:6" s="3" customFormat="1" ht="22.5" customHeight="1" thickBot="1" x14ac:dyDescent="0.3">
      <c r="A8" s="206"/>
      <c r="B8" s="208"/>
      <c r="C8" s="196"/>
      <c r="D8" s="67" t="s">
        <v>29</v>
      </c>
      <c r="E8" s="67" t="s">
        <v>30</v>
      </c>
      <c r="F8" s="203"/>
    </row>
    <row r="9" spans="1:6" s="4" customFormat="1" ht="9" thickTop="1" x14ac:dyDescent="0.25">
      <c r="A9" s="6"/>
      <c r="B9" s="6"/>
      <c r="C9" s="7"/>
      <c r="D9" s="7"/>
      <c r="E9" s="7"/>
      <c r="F9" s="7"/>
    </row>
    <row r="10" spans="1:6" s="58" customFormat="1" ht="15" customHeight="1" x14ac:dyDescent="0.25">
      <c r="A10" s="214" t="s">
        <v>67</v>
      </c>
      <c r="B10" s="215"/>
      <c r="C10" s="63">
        <f>SUM(C11)</f>
        <v>1652775</v>
      </c>
      <c r="D10" s="63">
        <f>F10-C10</f>
        <v>46342.319999999832</v>
      </c>
      <c r="E10" s="63">
        <f>IF(C10=0,"-",D10/C10*100)</f>
        <v>2.8039097880836672</v>
      </c>
      <c r="F10" s="63">
        <f>SUM(F11)</f>
        <v>1699117.3199999998</v>
      </c>
    </row>
    <row r="11" spans="1:6" s="58" customFormat="1" ht="18.600000000000001" customHeight="1" x14ac:dyDescent="0.25">
      <c r="A11" s="55" t="s">
        <v>46</v>
      </c>
      <c r="B11" s="56" t="s">
        <v>83</v>
      </c>
      <c r="C11" s="59">
        <f t="shared" ref="C11:C12" si="0">C12</f>
        <v>1652775</v>
      </c>
      <c r="D11" s="59">
        <f t="shared" ref="D11:D73" si="1">F11-C11</f>
        <v>46342.319999999832</v>
      </c>
      <c r="E11" s="59">
        <f t="shared" ref="E11:E73" si="2">IF(C11=0,"-",D11/C11*100)</f>
        <v>2.8039097880836672</v>
      </c>
      <c r="F11" s="64">
        <f t="shared" ref="F11:F12" si="3">F12</f>
        <v>1699117.3199999998</v>
      </c>
    </row>
    <row r="12" spans="1:6" s="101" customFormat="1" ht="15" customHeight="1" x14ac:dyDescent="0.25">
      <c r="A12" s="210" t="s">
        <v>7</v>
      </c>
      <c r="B12" s="211"/>
      <c r="C12" s="57">
        <f t="shared" si="0"/>
        <v>1652775</v>
      </c>
      <c r="D12" s="57">
        <f t="shared" si="1"/>
        <v>46342.319999999832</v>
      </c>
      <c r="E12" s="57">
        <f t="shared" si="2"/>
        <v>2.8039097880836672</v>
      </c>
      <c r="F12" s="65">
        <f t="shared" si="3"/>
        <v>1699117.3199999998</v>
      </c>
    </row>
    <row r="13" spans="1:6" s="101" customFormat="1" ht="15" customHeight="1" x14ac:dyDescent="0.25">
      <c r="A13" s="210" t="s">
        <v>8</v>
      </c>
      <c r="B13" s="211"/>
      <c r="C13" s="57">
        <f>C23+C35+C14+C98+C114+C118+C122+C137+C141</f>
        <v>1652775</v>
      </c>
      <c r="D13" s="57">
        <f t="shared" si="1"/>
        <v>46342.319999999832</v>
      </c>
      <c r="E13" s="57">
        <f t="shared" si="2"/>
        <v>2.8039097880836672</v>
      </c>
      <c r="F13" s="57">
        <f>F23+F35+F14+F98+F114+F118+F122+F137+F141</f>
        <v>1699117.3199999998</v>
      </c>
    </row>
    <row r="14" spans="1:6" s="50" customFormat="1" ht="15" customHeight="1" x14ac:dyDescent="0.25">
      <c r="A14" s="212" t="s">
        <v>84</v>
      </c>
      <c r="B14" s="213"/>
      <c r="C14" s="57">
        <f>C15</f>
        <v>1475000</v>
      </c>
      <c r="D14" s="57">
        <f t="shared" si="1"/>
        <v>28692</v>
      </c>
      <c r="E14" s="57">
        <f t="shared" si="2"/>
        <v>1.9452203389830509</v>
      </c>
      <c r="F14" s="57">
        <f>F15</f>
        <v>1503692</v>
      </c>
    </row>
    <row r="15" spans="1:6" s="48" customFormat="1" ht="15" customHeight="1" x14ac:dyDescent="0.25">
      <c r="A15" s="197" t="s">
        <v>68</v>
      </c>
      <c r="B15" s="198"/>
      <c r="C15" s="105">
        <f>C16+C20</f>
        <v>1475000</v>
      </c>
      <c r="D15" s="105">
        <f t="shared" si="1"/>
        <v>28692</v>
      </c>
      <c r="E15" s="105">
        <f t="shared" si="2"/>
        <v>1.9452203389830509</v>
      </c>
      <c r="F15" s="105">
        <f>F16+F20</f>
        <v>1503692</v>
      </c>
    </row>
    <row r="16" spans="1:6" s="50" customFormat="1" ht="11.25" customHeight="1" x14ac:dyDescent="0.25">
      <c r="A16" s="34">
        <v>31</v>
      </c>
      <c r="B16" s="53" t="s">
        <v>17</v>
      </c>
      <c r="C16" s="24">
        <f>SUM(C17:C19)</f>
        <v>1435200</v>
      </c>
      <c r="D16" s="24">
        <f t="shared" si="1"/>
        <v>28500</v>
      </c>
      <c r="E16" s="24">
        <f t="shared" si="2"/>
        <v>1.9857859531772575</v>
      </c>
      <c r="F16" s="25">
        <f>SUM(F17:F19)</f>
        <v>1463700</v>
      </c>
    </row>
    <row r="17" spans="1:9" s="50" customFormat="1" ht="11.25" customHeight="1" x14ac:dyDescent="0.25">
      <c r="A17" s="30">
        <v>311</v>
      </c>
      <c r="B17" s="54" t="s">
        <v>45</v>
      </c>
      <c r="C17" s="28">
        <v>1193300</v>
      </c>
      <c r="D17" s="28">
        <f t="shared" si="1"/>
        <v>10700</v>
      </c>
      <c r="E17" s="28">
        <f t="shared" si="2"/>
        <v>0.89667309142713492</v>
      </c>
      <c r="F17" s="29">
        <v>1204000</v>
      </c>
    </row>
    <row r="18" spans="1:9" s="50" customFormat="1" ht="11.25" customHeight="1" x14ac:dyDescent="0.25">
      <c r="A18" s="30">
        <v>312</v>
      </c>
      <c r="B18" s="54" t="s">
        <v>21</v>
      </c>
      <c r="C18" s="28">
        <v>45000</v>
      </c>
      <c r="D18" s="28">
        <f t="shared" si="1"/>
        <v>14200</v>
      </c>
      <c r="E18" s="28">
        <f t="shared" si="2"/>
        <v>31.555555555555554</v>
      </c>
      <c r="F18" s="29">
        <v>59200</v>
      </c>
    </row>
    <row r="19" spans="1:9" s="50" customFormat="1" ht="11.25" customHeight="1" x14ac:dyDescent="0.25">
      <c r="A19" s="30">
        <v>313</v>
      </c>
      <c r="B19" s="54" t="s">
        <v>42</v>
      </c>
      <c r="C19" s="28">
        <v>196900</v>
      </c>
      <c r="D19" s="28">
        <f t="shared" si="1"/>
        <v>3600</v>
      </c>
      <c r="E19" s="28">
        <f t="shared" si="2"/>
        <v>1.8283392585068563</v>
      </c>
      <c r="F19" s="29">
        <v>200500</v>
      </c>
      <c r="G19" s="48"/>
    </row>
    <row r="20" spans="1:9" s="50" customFormat="1" ht="11.25" customHeight="1" x14ac:dyDescent="0.2">
      <c r="A20" s="34">
        <v>32</v>
      </c>
      <c r="B20" s="35" t="s">
        <v>9</v>
      </c>
      <c r="C20" s="24">
        <f>SUM(C21:C22)</f>
        <v>39800</v>
      </c>
      <c r="D20" s="24">
        <f t="shared" si="1"/>
        <v>192</v>
      </c>
      <c r="E20" s="24">
        <f t="shared" si="2"/>
        <v>0.48241206030150757</v>
      </c>
      <c r="F20" s="25">
        <f>F21+F22</f>
        <v>39992</v>
      </c>
      <c r="G20" s="48"/>
    </row>
    <row r="21" spans="1:9" s="50" customFormat="1" ht="11.25" customHeight="1" x14ac:dyDescent="0.2">
      <c r="A21" s="30">
        <v>321</v>
      </c>
      <c r="B21" s="31" t="s">
        <v>10</v>
      </c>
      <c r="C21" s="28">
        <v>35000</v>
      </c>
      <c r="D21" s="28"/>
      <c r="E21" s="28"/>
      <c r="F21" s="29">
        <v>35000</v>
      </c>
      <c r="G21" s="48"/>
    </row>
    <row r="22" spans="1:9" s="50" customFormat="1" ht="11.25" customHeight="1" x14ac:dyDescent="0.25">
      <c r="A22" s="30">
        <v>329</v>
      </c>
      <c r="B22" s="54" t="s">
        <v>14</v>
      </c>
      <c r="C22" s="28">
        <v>4800</v>
      </c>
      <c r="D22" s="28">
        <f t="shared" si="1"/>
        <v>192</v>
      </c>
      <c r="E22" s="28">
        <f t="shared" si="2"/>
        <v>4</v>
      </c>
      <c r="F22" s="29">
        <v>4992</v>
      </c>
      <c r="G22" s="48"/>
    </row>
    <row r="23" spans="1:9" s="50" customFormat="1" ht="21.75" customHeight="1" x14ac:dyDescent="0.25">
      <c r="A23" s="212" t="s">
        <v>85</v>
      </c>
      <c r="B23" s="213"/>
      <c r="C23" s="57">
        <f>C24</f>
        <v>70949</v>
      </c>
      <c r="D23" s="57">
        <f t="shared" si="1"/>
        <v>0</v>
      </c>
      <c r="E23" s="57">
        <f t="shared" si="2"/>
        <v>0</v>
      </c>
      <c r="F23" s="65">
        <f>F24</f>
        <v>70949</v>
      </c>
      <c r="G23" s="48"/>
    </row>
    <row r="24" spans="1:9" s="48" customFormat="1" ht="15" customHeight="1" x14ac:dyDescent="0.25">
      <c r="A24" s="197" t="s">
        <v>78</v>
      </c>
      <c r="B24" s="198"/>
      <c r="C24" s="105">
        <f>C27+C33+C25</f>
        <v>70949</v>
      </c>
      <c r="D24" s="105">
        <f t="shared" si="1"/>
        <v>0</v>
      </c>
      <c r="E24" s="105">
        <f t="shared" si="2"/>
        <v>0</v>
      </c>
      <c r="F24" s="106">
        <f>F27+F33+F25</f>
        <v>70949</v>
      </c>
    </row>
    <row r="25" spans="1:9" s="50" customFormat="1" ht="11.25" customHeight="1" x14ac:dyDescent="0.25">
      <c r="A25" s="34">
        <v>31</v>
      </c>
      <c r="B25" s="53" t="s">
        <v>17</v>
      </c>
      <c r="C25" s="24">
        <f>C26</f>
        <v>531</v>
      </c>
      <c r="D25" s="24">
        <f t="shared" si="1"/>
        <v>0</v>
      </c>
      <c r="E25" s="24">
        <f t="shared" si="2"/>
        <v>0</v>
      </c>
      <c r="F25" s="25">
        <f>F26</f>
        <v>531</v>
      </c>
    </row>
    <row r="26" spans="1:9" s="50" customFormat="1" ht="11.25" customHeight="1" x14ac:dyDescent="0.25">
      <c r="A26" s="30">
        <v>312</v>
      </c>
      <c r="B26" s="54" t="s">
        <v>21</v>
      </c>
      <c r="C26" s="28">
        <v>531</v>
      </c>
      <c r="D26" s="28">
        <f t="shared" si="1"/>
        <v>0</v>
      </c>
      <c r="E26" s="28">
        <f t="shared" si="2"/>
        <v>0</v>
      </c>
      <c r="F26" s="29">
        <v>531</v>
      </c>
    </row>
    <row r="27" spans="1:9" s="8" customFormat="1" ht="11.25" customHeight="1" x14ac:dyDescent="0.2">
      <c r="A27" s="34">
        <v>32</v>
      </c>
      <c r="B27" s="35" t="s">
        <v>9</v>
      </c>
      <c r="C27" s="36">
        <f>SUM(C28:C32)</f>
        <v>70408</v>
      </c>
      <c r="D27" s="36">
        <f t="shared" si="1"/>
        <v>0</v>
      </c>
      <c r="E27" s="36">
        <f t="shared" si="2"/>
        <v>0</v>
      </c>
      <c r="F27" s="37">
        <f>SUM(F28:F32)</f>
        <v>70408</v>
      </c>
    </row>
    <row r="28" spans="1:9" s="17" customFormat="1" ht="11.25" customHeight="1" x14ac:dyDescent="0.2">
      <c r="A28" s="30">
        <v>321</v>
      </c>
      <c r="B28" s="31" t="s">
        <v>10</v>
      </c>
      <c r="C28" s="32">
        <v>4390</v>
      </c>
      <c r="D28" s="32">
        <f t="shared" si="1"/>
        <v>-560</v>
      </c>
      <c r="E28" s="32">
        <f t="shared" si="2"/>
        <v>-12.756264236902052</v>
      </c>
      <c r="F28" s="33">
        <v>3830</v>
      </c>
    </row>
    <row r="29" spans="1:9" s="17" customFormat="1" ht="11.25" customHeight="1" x14ac:dyDescent="0.2">
      <c r="A29" s="30">
        <v>322</v>
      </c>
      <c r="B29" s="31" t="s">
        <v>11</v>
      </c>
      <c r="C29" s="32">
        <v>45285</v>
      </c>
      <c r="D29" s="32">
        <f t="shared" si="1"/>
        <v>606</v>
      </c>
      <c r="E29" s="32">
        <f t="shared" si="2"/>
        <v>1.3381914541238822</v>
      </c>
      <c r="F29" s="33">
        <v>45891</v>
      </c>
      <c r="I29" s="110"/>
    </row>
    <row r="30" spans="1:9" s="19" customFormat="1" ht="11.25" customHeight="1" x14ac:dyDescent="0.2">
      <c r="A30" s="30">
        <v>323</v>
      </c>
      <c r="B30" s="40" t="s">
        <v>12</v>
      </c>
      <c r="C30" s="32">
        <v>17773</v>
      </c>
      <c r="D30" s="32">
        <f t="shared" si="1"/>
        <v>200</v>
      </c>
      <c r="E30" s="32">
        <f t="shared" si="2"/>
        <v>1.1253024250267258</v>
      </c>
      <c r="F30" s="33">
        <v>17973</v>
      </c>
    </row>
    <row r="31" spans="1:9" s="20" customFormat="1" ht="11.25" customHeight="1" x14ac:dyDescent="0.2">
      <c r="A31" s="30">
        <v>324</v>
      </c>
      <c r="B31" s="41" t="s">
        <v>13</v>
      </c>
      <c r="C31" s="32"/>
      <c r="D31" s="32">
        <f t="shared" si="1"/>
        <v>0</v>
      </c>
      <c r="E31" s="32" t="str">
        <f t="shared" si="2"/>
        <v>-</v>
      </c>
      <c r="F31" s="33"/>
    </row>
    <row r="32" spans="1:9" s="19" customFormat="1" ht="11.25" customHeight="1" x14ac:dyDescent="0.2">
      <c r="A32" s="30">
        <v>329</v>
      </c>
      <c r="B32" s="41" t="s">
        <v>14</v>
      </c>
      <c r="C32" s="32">
        <v>2960</v>
      </c>
      <c r="D32" s="32">
        <f t="shared" si="1"/>
        <v>-246</v>
      </c>
      <c r="E32" s="32">
        <f t="shared" si="2"/>
        <v>-8.3108108108108105</v>
      </c>
      <c r="F32" s="33">
        <v>2714</v>
      </c>
    </row>
    <row r="33" spans="1:6" s="8" customFormat="1" ht="11.25" customHeight="1" x14ac:dyDescent="0.2">
      <c r="A33" s="34">
        <v>34</v>
      </c>
      <c r="B33" s="35" t="s">
        <v>15</v>
      </c>
      <c r="C33" s="36">
        <f>C34</f>
        <v>10</v>
      </c>
      <c r="D33" s="36">
        <f t="shared" si="1"/>
        <v>0</v>
      </c>
      <c r="E33" s="36">
        <f t="shared" si="2"/>
        <v>0</v>
      </c>
      <c r="F33" s="37">
        <f>F34</f>
        <v>10</v>
      </c>
    </row>
    <row r="34" spans="1:6" s="17" customFormat="1" ht="11.25" customHeight="1" x14ac:dyDescent="0.2">
      <c r="A34" s="30">
        <v>343</v>
      </c>
      <c r="B34" s="31" t="s">
        <v>16</v>
      </c>
      <c r="C34" s="32">
        <v>10</v>
      </c>
      <c r="D34" s="32">
        <f t="shared" si="1"/>
        <v>0</v>
      </c>
      <c r="E34" s="32">
        <f t="shared" si="2"/>
        <v>0</v>
      </c>
      <c r="F34" s="33">
        <v>10</v>
      </c>
    </row>
    <row r="35" spans="1:6" s="102" customFormat="1" ht="21.75" customHeight="1" x14ac:dyDescent="0.2">
      <c r="A35" s="216" t="s">
        <v>86</v>
      </c>
      <c r="B35" s="217"/>
      <c r="C35" s="103">
        <f>C36+C50+C62+C82+C93</f>
        <v>43760</v>
      </c>
      <c r="D35" s="103">
        <f t="shared" si="1"/>
        <v>9567.4000000000015</v>
      </c>
      <c r="E35" s="103">
        <f t="shared" si="2"/>
        <v>21.863345521023771</v>
      </c>
      <c r="F35" s="104">
        <f>F36+F50+F62+F82+F93</f>
        <v>53327.4</v>
      </c>
    </row>
    <row r="36" spans="1:6" s="48" customFormat="1" ht="15" customHeight="1" x14ac:dyDescent="0.25">
      <c r="A36" s="197" t="s">
        <v>75</v>
      </c>
      <c r="B36" s="198"/>
      <c r="C36" s="105">
        <f>C37+C41+C47</f>
        <v>9000</v>
      </c>
      <c r="D36" s="105">
        <f t="shared" si="1"/>
        <v>2029.3999999999996</v>
      </c>
      <c r="E36" s="105">
        <f t="shared" si="2"/>
        <v>22.548888888888886</v>
      </c>
      <c r="F36" s="106">
        <f>F37+F41+F47</f>
        <v>11029.4</v>
      </c>
    </row>
    <row r="37" spans="1:6" s="8" customFormat="1" ht="11.25" customHeight="1" x14ac:dyDescent="0.2">
      <c r="A37" s="34">
        <v>31</v>
      </c>
      <c r="B37" s="35" t="s">
        <v>17</v>
      </c>
      <c r="C37" s="36">
        <f>C38+C40+C39</f>
        <v>1515</v>
      </c>
      <c r="D37" s="36">
        <f t="shared" si="1"/>
        <v>455</v>
      </c>
      <c r="E37" s="36">
        <f t="shared" si="2"/>
        <v>30.033003300330037</v>
      </c>
      <c r="F37" s="36">
        <f>F38+F40+F39</f>
        <v>1970</v>
      </c>
    </row>
    <row r="38" spans="1:6" s="17" customFormat="1" ht="11.25" customHeight="1" x14ac:dyDescent="0.2">
      <c r="A38" s="30">
        <v>311</v>
      </c>
      <c r="B38" s="31" t="s">
        <v>31</v>
      </c>
      <c r="C38" s="32">
        <v>1300</v>
      </c>
      <c r="D38" s="32">
        <f t="shared" si="1"/>
        <v>390</v>
      </c>
      <c r="E38" s="32">
        <f t="shared" si="2"/>
        <v>30</v>
      </c>
      <c r="F38" s="33">
        <v>1690</v>
      </c>
    </row>
    <row r="39" spans="1:6" s="17" customFormat="1" ht="11.25" customHeight="1" x14ac:dyDescent="0.2">
      <c r="A39" s="30">
        <v>312</v>
      </c>
      <c r="B39" s="31" t="s">
        <v>21</v>
      </c>
      <c r="C39" s="32"/>
      <c r="D39" s="32">
        <f t="shared" si="1"/>
        <v>0</v>
      </c>
      <c r="E39" s="32" t="str">
        <f t="shared" si="2"/>
        <v>-</v>
      </c>
      <c r="F39" s="33"/>
    </row>
    <row r="40" spans="1:6" s="17" customFormat="1" ht="11.25" customHeight="1" x14ac:dyDescent="0.2">
      <c r="A40" s="30">
        <v>313</v>
      </c>
      <c r="B40" s="31" t="s">
        <v>42</v>
      </c>
      <c r="C40" s="32">
        <v>215</v>
      </c>
      <c r="D40" s="32">
        <f t="shared" si="1"/>
        <v>65</v>
      </c>
      <c r="E40" s="32">
        <f t="shared" si="2"/>
        <v>30.232558139534881</v>
      </c>
      <c r="F40" s="33">
        <v>280</v>
      </c>
    </row>
    <row r="41" spans="1:6" s="8" customFormat="1" ht="11.25" customHeight="1" x14ac:dyDescent="0.2">
      <c r="A41" s="34">
        <v>32</v>
      </c>
      <c r="B41" s="35" t="s">
        <v>9</v>
      </c>
      <c r="C41" s="36">
        <f>SUM(C42:C46)</f>
        <v>3550</v>
      </c>
      <c r="D41" s="36">
        <f t="shared" si="1"/>
        <v>574.39999999999964</v>
      </c>
      <c r="E41" s="36">
        <f t="shared" si="2"/>
        <v>16.180281690140834</v>
      </c>
      <c r="F41" s="37">
        <f>SUM(F42:F46)</f>
        <v>4124.3999999999996</v>
      </c>
    </row>
    <row r="42" spans="1:6" s="8" customFormat="1" ht="11.25" customHeight="1" x14ac:dyDescent="0.2">
      <c r="A42" s="30">
        <v>321</v>
      </c>
      <c r="B42" s="31" t="s">
        <v>10</v>
      </c>
      <c r="C42" s="32">
        <v>10</v>
      </c>
      <c r="D42" s="32">
        <f t="shared" si="1"/>
        <v>5</v>
      </c>
      <c r="E42" s="32">
        <f t="shared" si="2"/>
        <v>50</v>
      </c>
      <c r="F42" s="33">
        <v>15</v>
      </c>
    </row>
    <row r="43" spans="1:6" s="17" customFormat="1" ht="11.25" customHeight="1" x14ac:dyDescent="0.2">
      <c r="A43" s="30">
        <v>322</v>
      </c>
      <c r="B43" s="31" t="s">
        <v>11</v>
      </c>
      <c r="C43" s="32">
        <v>500</v>
      </c>
      <c r="D43" s="32">
        <f t="shared" si="1"/>
        <v>500</v>
      </c>
      <c r="E43" s="32">
        <f t="shared" si="2"/>
        <v>100</v>
      </c>
      <c r="F43" s="33">
        <v>1000</v>
      </c>
    </row>
    <row r="44" spans="1:6" s="19" customFormat="1" ht="11.25" customHeight="1" x14ac:dyDescent="0.2">
      <c r="A44" s="30">
        <v>323</v>
      </c>
      <c r="B44" s="40" t="s">
        <v>12</v>
      </c>
      <c r="C44" s="32">
        <v>1500</v>
      </c>
      <c r="D44" s="32">
        <f t="shared" si="1"/>
        <v>1509.4</v>
      </c>
      <c r="E44" s="32">
        <f t="shared" si="2"/>
        <v>100.62666666666667</v>
      </c>
      <c r="F44" s="33">
        <v>3009.4</v>
      </c>
    </row>
    <row r="45" spans="1:6" s="17" customFormat="1" ht="11.25" customHeight="1" x14ac:dyDescent="0.2">
      <c r="A45" s="30">
        <v>324</v>
      </c>
      <c r="B45" s="41" t="s">
        <v>13</v>
      </c>
      <c r="C45" s="32"/>
      <c r="D45" s="32">
        <f t="shared" si="1"/>
        <v>0</v>
      </c>
      <c r="E45" s="32" t="str">
        <f t="shared" si="2"/>
        <v>-</v>
      </c>
      <c r="F45" s="33"/>
    </row>
    <row r="46" spans="1:6" s="19" customFormat="1" ht="11.25" customHeight="1" x14ac:dyDescent="0.2">
      <c r="A46" s="30">
        <v>329</v>
      </c>
      <c r="B46" s="41" t="s">
        <v>14</v>
      </c>
      <c r="C46" s="32">
        <v>1540</v>
      </c>
      <c r="D46" s="32">
        <f t="shared" si="1"/>
        <v>-1440</v>
      </c>
      <c r="E46" s="32">
        <f t="shared" si="2"/>
        <v>-93.506493506493499</v>
      </c>
      <c r="F46" s="33">
        <v>100</v>
      </c>
    </row>
    <row r="47" spans="1:6" s="8" customFormat="1" ht="11.25" customHeight="1" x14ac:dyDescent="0.2">
      <c r="A47" s="34">
        <v>42</v>
      </c>
      <c r="B47" s="35" t="s">
        <v>18</v>
      </c>
      <c r="C47" s="36">
        <f>SUM(C48:C49)</f>
        <v>3935</v>
      </c>
      <c r="D47" s="36">
        <f t="shared" si="1"/>
        <v>1000</v>
      </c>
      <c r="E47" s="36">
        <f t="shared" si="2"/>
        <v>25.412960609911057</v>
      </c>
      <c r="F47" s="37">
        <f>SUM(F48:F49)</f>
        <v>4935</v>
      </c>
    </row>
    <row r="48" spans="1:6" s="17" customFormat="1" ht="11.25" customHeight="1" x14ac:dyDescent="0.2">
      <c r="A48" s="30">
        <v>422</v>
      </c>
      <c r="B48" s="31" t="s">
        <v>19</v>
      </c>
      <c r="C48" s="32">
        <v>3535</v>
      </c>
      <c r="D48" s="32">
        <f t="shared" si="1"/>
        <v>0</v>
      </c>
      <c r="E48" s="32">
        <f t="shared" si="2"/>
        <v>0</v>
      </c>
      <c r="F48" s="33">
        <v>3535</v>
      </c>
    </row>
    <row r="49" spans="1:6" s="17" customFormat="1" ht="11.25" customHeight="1" x14ac:dyDescent="0.2">
      <c r="A49" s="30">
        <v>424</v>
      </c>
      <c r="B49" s="31" t="s">
        <v>20</v>
      </c>
      <c r="C49" s="32">
        <v>400</v>
      </c>
      <c r="D49" s="32">
        <f t="shared" si="1"/>
        <v>1000</v>
      </c>
      <c r="E49" s="32">
        <f t="shared" si="2"/>
        <v>250</v>
      </c>
      <c r="F49" s="33">
        <v>1400</v>
      </c>
    </row>
    <row r="50" spans="1:6" s="51" customFormat="1" ht="15" customHeight="1" x14ac:dyDescent="0.25">
      <c r="A50" s="197" t="s">
        <v>74</v>
      </c>
      <c r="B50" s="218"/>
      <c r="C50" s="105">
        <f>C53+C59+C51</f>
        <v>790</v>
      </c>
      <c r="D50" s="105">
        <f t="shared" si="1"/>
        <v>-790</v>
      </c>
      <c r="E50" s="105">
        <f t="shared" si="2"/>
        <v>-100</v>
      </c>
      <c r="F50" s="106">
        <f>F53+F59+F51</f>
        <v>0</v>
      </c>
    </row>
    <row r="51" spans="1:6" s="51" customFormat="1" ht="11.25" customHeight="1" x14ac:dyDescent="0.2">
      <c r="A51" s="34">
        <v>31</v>
      </c>
      <c r="B51" s="35" t="s">
        <v>17</v>
      </c>
      <c r="C51" s="36">
        <f>C52</f>
        <v>0</v>
      </c>
      <c r="D51" s="36">
        <f t="shared" si="1"/>
        <v>0</v>
      </c>
      <c r="E51" s="36" t="str">
        <f t="shared" si="2"/>
        <v>-</v>
      </c>
      <c r="F51" s="37">
        <f>F52</f>
        <v>0</v>
      </c>
    </row>
    <row r="52" spans="1:6" s="51" customFormat="1" ht="11.25" customHeight="1" x14ac:dyDescent="0.2">
      <c r="A52" s="30">
        <v>312</v>
      </c>
      <c r="B52" s="31" t="s">
        <v>21</v>
      </c>
      <c r="C52" s="32"/>
      <c r="D52" s="32">
        <f t="shared" si="1"/>
        <v>0</v>
      </c>
      <c r="E52" s="32" t="str">
        <f t="shared" si="2"/>
        <v>-</v>
      </c>
      <c r="F52" s="33"/>
    </row>
    <row r="53" spans="1:6" s="8" customFormat="1" ht="11.25" customHeight="1" x14ac:dyDescent="0.2">
      <c r="A53" s="34">
        <v>32</v>
      </c>
      <c r="B53" s="35" t="s">
        <v>9</v>
      </c>
      <c r="C53" s="36">
        <f>SUM(C54:C58)</f>
        <v>790</v>
      </c>
      <c r="D53" s="36">
        <f t="shared" si="1"/>
        <v>-790</v>
      </c>
      <c r="E53" s="36">
        <f t="shared" si="2"/>
        <v>-100</v>
      </c>
      <c r="F53" s="37">
        <f>SUM(F54:F58)</f>
        <v>0</v>
      </c>
    </row>
    <row r="54" spans="1:6" s="17" customFormat="1" ht="11.25" customHeight="1" x14ac:dyDescent="0.2">
      <c r="A54" s="30">
        <v>321</v>
      </c>
      <c r="B54" s="31" t="s">
        <v>10</v>
      </c>
      <c r="C54" s="32"/>
      <c r="D54" s="32">
        <f t="shared" si="1"/>
        <v>0</v>
      </c>
      <c r="E54" s="32" t="str">
        <f t="shared" si="2"/>
        <v>-</v>
      </c>
      <c r="F54" s="33"/>
    </row>
    <row r="55" spans="1:6" s="17" customFormat="1" ht="11.25" customHeight="1" x14ac:dyDescent="0.2">
      <c r="A55" s="30">
        <v>322</v>
      </c>
      <c r="B55" s="31" t="s">
        <v>11</v>
      </c>
      <c r="C55" s="32"/>
      <c r="D55" s="32">
        <f t="shared" si="1"/>
        <v>0</v>
      </c>
      <c r="E55" s="32" t="str">
        <f t="shared" si="2"/>
        <v>-</v>
      </c>
      <c r="F55" s="33">
        <v>0</v>
      </c>
    </row>
    <row r="56" spans="1:6" s="19" customFormat="1" ht="11.25" customHeight="1" x14ac:dyDescent="0.2">
      <c r="A56" s="30">
        <v>323</v>
      </c>
      <c r="B56" s="40" t="s">
        <v>12</v>
      </c>
      <c r="C56" s="32"/>
      <c r="D56" s="32">
        <f t="shared" si="1"/>
        <v>0</v>
      </c>
      <c r="E56" s="32" t="str">
        <f t="shared" si="2"/>
        <v>-</v>
      </c>
      <c r="F56" s="33">
        <v>0</v>
      </c>
    </row>
    <row r="57" spans="1:6" s="20" customFormat="1" ht="11.25" customHeight="1" x14ac:dyDescent="0.2">
      <c r="A57" s="30">
        <v>324</v>
      </c>
      <c r="B57" s="41" t="s">
        <v>13</v>
      </c>
      <c r="C57" s="32"/>
      <c r="D57" s="32">
        <f t="shared" si="1"/>
        <v>0</v>
      </c>
      <c r="E57" s="32" t="str">
        <f t="shared" si="2"/>
        <v>-</v>
      </c>
      <c r="F57" s="33"/>
    </row>
    <row r="58" spans="1:6" s="19" customFormat="1" ht="11.25" customHeight="1" x14ac:dyDescent="0.2">
      <c r="A58" s="30">
        <v>329</v>
      </c>
      <c r="B58" s="41" t="s">
        <v>14</v>
      </c>
      <c r="C58" s="32">
        <v>790</v>
      </c>
      <c r="D58" s="32">
        <f t="shared" si="1"/>
        <v>-790</v>
      </c>
      <c r="E58" s="32">
        <f t="shared" si="2"/>
        <v>-100</v>
      </c>
      <c r="F58" s="33">
        <v>0</v>
      </c>
    </row>
    <row r="59" spans="1:6" s="8" customFormat="1" ht="11.25" customHeight="1" x14ac:dyDescent="0.2">
      <c r="A59" s="34">
        <v>42</v>
      </c>
      <c r="B59" s="35" t="s">
        <v>18</v>
      </c>
      <c r="C59" s="36">
        <f>SUM(C60:C61)</f>
        <v>0</v>
      </c>
      <c r="D59" s="36">
        <f t="shared" si="1"/>
        <v>0</v>
      </c>
      <c r="E59" s="36" t="str">
        <f t="shared" si="2"/>
        <v>-</v>
      </c>
      <c r="F59" s="37">
        <f>SUM(F60:F61)</f>
        <v>0</v>
      </c>
    </row>
    <row r="60" spans="1:6" s="17" customFormat="1" ht="11.25" customHeight="1" x14ac:dyDescent="0.2">
      <c r="A60" s="30">
        <v>422</v>
      </c>
      <c r="B60" s="31" t="s">
        <v>19</v>
      </c>
      <c r="C60" s="32"/>
      <c r="D60" s="32">
        <f t="shared" si="1"/>
        <v>0</v>
      </c>
      <c r="E60" s="32" t="str">
        <f t="shared" si="2"/>
        <v>-</v>
      </c>
      <c r="F60" s="33">
        <v>0</v>
      </c>
    </row>
    <row r="61" spans="1:6" s="17" customFormat="1" ht="11.25" customHeight="1" x14ac:dyDescent="0.2">
      <c r="A61" s="30">
        <v>424</v>
      </c>
      <c r="B61" s="31" t="s">
        <v>20</v>
      </c>
      <c r="C61" s="32"/>
      <c r="D61" s="32">
        <f t="shared" si="1"/>
        <v>0</v>
      </c>
      <c r="E61" s="32" t="str">
        <f t="shared" si="2"/>
        <v>-</v>
      </c>
      <c r="F61" s="33"/>
    </row>
    <row r="62" spans="1:6" s="48" customFormat="1" ht="15" customHeight="1" x14ac:dyDescent="0.25">
      <c r="A62" s="197" t="s">
        <v>68</v>
      </c>
      <c r="B62" s="198"/>
      <c r="C62" s="105">
        <f>C63+C67+C73+C77+C79+C75</f>
        <v>32970</v>
      </c>
      <c r="D62" s="105">
        <f t="shared" si="1"/>
        <v>7138</v>
      </c>
      <c r="E62" s="105">
        <f t="shared" si="2"/>
        <v>21.649984834698209</v>
      </c>
      <c r="F62" s="105">
        <f>F63+F67+F73+F77+F79+F75</f>
        <v>40108</v>
      </c>
    </row>
    <row r="63" spans="1:6" s="8" customFormat="1" ht="11.25" customHeight="1" x14ac:dyDescent="0.2">
      <c r="A63" s="34">
        <v>31</v>
      </c>
      <c r="B63" s="35" t="s">
        <v>17</v>
      </c>
      <c r="C63" s="36">
        <f>C66+C64+C65</f>
        <v>350</v>
      </c>
      <c r="D63" s="36">
        <f t="shared" si="1"/>
        <v>0</v>
      </c>
      <c r="E63" s="36">
        <f t="shared" si="2"/>
        <v>0</v>
      </c>
      <c r="F63" s="36">
        <f>F66+F64+F65</f>
        <v>350</v>
      </c>
    </row>
    <row r="64" spans="1:6" s="8" customFormat="1" ht="11.25" customHeight="1" x14ac:dyDescent="0.2">
      <c r="A64" s="30">
        <v>311</v>
      </c>
      <c r="B64" s="31" t="s">
        <v>31</v>
      </c>
      <c r="C64" s="32"/>
      <c r="D64" s="32">
        <f t="shared" si="1"/>
        <v>0</v>
      </c>
      <c r="E64" s="32" t="str">
        <f t="shared" si="2"/>
        <v>-</v>
      </c>
      <c r="F64" s="33"/>
    </row>
    <row r="65" spans="1:6" s="8" customFormat="1" ht="11.25" customHeight="1" x14ac:dyDescent="0.2">
      <c r="A65" s="30">
        <v>312</v>
      </c>
      <c r="B65" s="31" t="s">
        <v>21</v>
      </c>
      <c r="C65" s="32">
        <v>350</v>
      </c>
      <c r="D65" s="32">
        <f t="shared" si="1"/>
        <v>0</v>
      </c>
      <c r="E65" s="32">
        <f t="shared" si="2"/>
        <v>0</v>
      </c>
      <c r="F65" s="33">
        <v>350</v>
      </c>
    </row>
    <row r="66" spans="1:6" s="17" customFormat="1" ht="11.25" customHeight="1" x14ac:dyDescent="0.2">
      <c r="A66" s="30">
        <v>313</v>
      </c>
      <c r="B66" s="31" t="s">
        <v>42</v>
      </c>
      <c r="C66" s="32"/>
      <c r="D66" s="32">
        <f t="shared" si="1"/>
        <v>0</v>
      </c>
      <c r="E66" s="32" t="str">
        <f t="shared" si="2"/>
        <v>-</v>
      </c>
      <c r="F66" s="33"/>
    </row>
    <row r="67" spans="1:6" s="8" customFormat="1" ht="11.25" customHeight="1" x14ac:dyDescent="0.2">
      <c r="A67" s="34">
        <v>32</v>
      </c>
      <c r="B67" s="35" t="s">
        <v>9</v>
      </c>
      <c r="C67" s="36">
        <f>SUM(C68:C72)</f>
        <v>670</v>
      </c>
      <c r="D67" s="36">
        <f t="shared" si="1"/>
        <v>5000</v>
      </c>
      <c r="E67" s="36">
        <f t="shared" si="2"/>
        <v>746.26865671641792</v>
      </c>
      <c r="F67" s="37">
        <f>SUM(F68:F72)</f>
        <v>5670</v>
      </c>
    </row>
    <row r="68" spans="1:6" s="17" customFormat="1" ht="11.25" customHeight="1" x14ac:dyDescent="0.2">
      <c r="A68" s="30">
        <v>321</v>
      </c>
      <c r="B68" s="31" t="s">
        <v>10</v>
      </c>
      <c r="C68" s="32">
        <v>670</v>
      </c>
      <c r="D68" s="32">
        <f t="shared" si="1"/>
        <v>0</v>
      </c>
      <c r="E68" s="32">
        <f t="shared" si="2"/>
        <v>0</v>
      </c>
      <c r="F68" s="33">
        <v>670</v>
      </c>
    </row>
    <row r="69" spans="1:6" s="17" customFormat="1" ht="11.25" customHeight="1" x14ac:dyDescent="0.2">
      <c r="A69" s="30">
        <v>322</v>
      </c>
      <c r="B69" s="31" t="s">
        <v>11</v>
      </c>
      <c r="C69" s="32"/>
      <c r="D69" s="32">
        <f t="shared" si="1"/>
        <v>5000</v>
      </c>
      <c r="E69" s="32" t="str">
        <f t="shared" si="2"/>
        <v>-</v>
      </c>
      <c r="F69" s="33">
        <v>5000</v>
      </c>
    </row>
    <row r="70" spans="1:6" s="19" customFormat="1" ht="11.25" customHeight="1" x14ac:dyDescent="0.2">
      <c r="A70" s="30">
        <v>323</v>
      </c>
      <c r="B70" s="40" t="s">
        <v>12</v>
      </c>
      <c r="C70" s="32"/>
      <c r="D70" s="32">
        <f t="shared" si="1"/>
        <v>0</v>
      </c>
      <c r="E70" s="32" t="str">
        <f t="shared" si="2"/>
        <v>-</v>
      </c>
      <c r="F70" s="33"/>
    </row>
    <row r="71" spans="1:6" s="20" customFormat="1" ht="11.25" customHeight="1" x14ac:dyDescent="0.2">
      <c r="A71" s="30">
        <v>324</v>
      </c>
      <c r="B71" s="41" t="s">
        <v>13</v>
      </c>
      <c r="C71" s="32"/>
      <c r="D71" s="32">
        <f t="shared" si="1"/>
        <v>0</v>
      </c>
      <c r="E71" s="32" t="str">
        <f t="shared" si="2"/>
        <v>-</v>
      </c>
      <c r="F71" s="33"/>
    </row>
    <row r="72" spans="1:6" s="19" customFormat="1" ht="11.25" customHeight="1" x14ac:dyDescent="0.2">
      <c r="A72" s="30">
        <v>329</v>
      </c>
      <c r="B72" s="41" t="s">
        <v>14</v>
      </c>
      <c r="C72" s="32"/>
      <c r="D72" s="32">
        <f t="shared" si="1"/>
        <v>0</v>
      </c>
      <c r="E72" s="32" t="str">
        <f t="shared" si="2"/>
        <v>-</v>
      </c>
      <c r="F72" s="33"/>
    </row>
    <row r="73" spans="1:6" s="44" customFormat="1" ht="11.25" customHeight="1" x14ac:dyDescent="0.2">
      <c r="A73" s="34">
        <v>34</v>
      </c>
      <c r="B73" s="35" t="s">
        <v>15</v>
      </c>
      <c r="C73" s="36">
        <f>C74</f>
        <v>0</v>
      </c>
      <c r="D73" s="36">
        <f t="shared" si="1"/>
        <v>0</v>
      </c>
      <c r="E73" s="36" t="str">
        <f t="shared" si="2"/>
        <v>-</v>
      </c>
      <c r="F73" s="37">
        <f>F74</f>
        <v>0</v>
      </c>
    </row>
    <row r="74" spans="1:6" s="19" customFormat="1" ht="11.25" customHeight="1" x14ac:dyDescent="0.2">
      <c r="A74" s="30">
        <v>343</v>
      </c>
      <c r="B74" s="31" t="s">
        <v>16</v>
      </c>
      <c r="C74" s="32"/>
      <c r="D74" s="32">
        <f t="shared" ref="D74:D105" si="4">F74-C74</f>
        <v>0</v>
      </c>
      <c r="E74" s="32" t="str">
        <f t="shared" ref="E74:E105" si="5">IF(C74=0,"-",D74/C74*100)</f>
        <v>-</v>
      </c>
      <c r="F74" s="33"/>
    </row>
    <row r="75" spans="1:6" s="19" customFormat="1" ht="11.25" customHeight="1" x14ac:dyDescent="0.2">
      <c r="A75" s="34">
        <v>37</v>
      </c>
      <c r="B75" s="35" t="s">
        <v>64</v>
      </c>
      <c r="C75" s="36">
        <f>C76</f>
        <v>28000</v>
      </c>
      <c r="D75" s="36">
        <f t="shared" si="4"/>
        <v>3500</v>
      </c>
      <c r="E75" s="36">
        <f t="shared" si="5"/>
        <v>12.5</v>
      </c>
      <c r="F75" s="37">
        <f>F76</f>
        <v>31500</v>
      </c>
    </row>
    <row r="76" spans="1:6" s="19" customFormat="1" ht="11.25" customHeight="1" x14ac:dyDescent="0.2">
      <c r="A76" s="30">
        <v>372</v>
      </c>
      <c r="B76" s="31" t="s">
        <v>65</v>
      </c>
      <c r="C76" s="32">
        <v>28000</v>
      </c>
      <c r="D76" s="32">
        <f t="shared" si="4"/>
        <v>3500</v>
      </c>
      <c r="E76" s="32">
        <f t="shared" si="5"/>
        <v>12.5</v>
      </c>
      <c r="F76" s="33">
        <v>31500</v>
      </c>
    </row>
    <row r="77" spans="1:6" s="19" customFormat="1" ht="11.25" customHeight="1" x14ac:dyDescent="0.2">
      <c r="A77" s="34">
        <v>38</v>
      </c>
      <c r="B77" s="35" t="s">
        <v>87</v>
      </c>
      <c r="C77" s="36">
        <f>C78</f>
        <v>500</v>
      </c>
      <c r="D77" s="36">
        <f t="shared" ref="D77:D78" si="6">F77-C77</f>
        <v>-112</v>
      </c>
      <c r="E77" s="36">
        <f t="shared" ref="E77:E78" si="7">IF(C77=0,"-",D77/C77*100)</f>
        <v>-22.400000000000002</v>
      </c>
      <c r="F77" s="37">
        <f>F78</f>
        <v>388</v>
      </c>
    </row>
    <row r="78" spans="1:6" s="19" customFormat="1" ht="11.25" customHeight="1" x14ac:dyDescent="0.2">
      <c r="A78" s="30">
        <v>381</v>
      </c>
      <c r="B78" s="31" t="s">
        <v>88</v>
      </c>
      <c r="C78" s="32">
        <v>500</v>
      </c>
      <c r="D78" s="32">
        <f t="shared" si="6"/>
        <v>-112</v>
      </c>
      <c r="E78" s="32">
        <f t="shared" si="7"/>
        <v>-22.400000000000002</v>
      </c>
      <c r="F78" s="33">
        <v>388</v>
      </c>
    </row>
    <row r="79" spans="1:6" s="44" customFormat="1" ht="11.25" customHeight="1" x14ac:dyDescent="0.2">
      <c r="A79" s="34">
        <v>42</v>
      </c>
      <c r="B79" s="35" t="s">
        <v>18</v>
      </c>
      <c r="C79" s="36">
        <f>SUM(C80:C81)</f>
        <v>3450</v>
      </c>
      <c r="D79" s="36">
        <f t="shared" si="4"/>
        <v>-1250</v>
      </c>
      <c r="E79" s="36">
        <f t="shared" si="5"/>
        <v>-36.231884057971016</v>
      </c>
      <c r="F79" s="37">
        <f>SUM(F80:F81)</f>
        <v>2200</v>
      </c>
    </row>
    <row r="80" spans="1:6" s="19" customFormat="1" ht="11.25" customHeight="1" x14ac:dyDescent="0.2">
      <c r="A80" s="30">
        <v>422</v>
      </c>
      <c r="B80" s="31" t="s">
        <v>19</v>
      </c>
      <c r="C80" s="32"/>
      <c r="D80" s="32">
        <f t="shared" si="4"/>
        <v>1400</v>
      </c>
      <c r="E80" s="32" t="str">
        <f t="shared" si="5"/>
        <v>-</v>
      </c>
      <c r="F80" s="33">
        <v>1400</v>
      </c>
    </row>
    <row r="81" spans="1:9" s="19" customFormat="1" ht="11.25" customHeight="1" x14ac:dyDescent="0.2">
      <c r="A81" s="30">
        <v>424</v>
      </c>
      <c r="B81" s="31" t="s">
        <v>20</v>
      </c>
      <c r="C81" s="32">
        <v>3450</v>
      </c>
      <c r="D81" s="32">
        <f t="shared" si="4"/>
        <v>-2650</v>
      </c>
      <c r="E81" s="32">
        <f t="shared" si="5"/>
        <v>-76.811594202898547</v>
      </c>
      <c r="F81" s="33">
        <v>800</v>
      </c>
    </row>
    <row r="82" spans="1:9" s="48" customFormat="1" ht="15" customHeight="1" x14ac:dyDescent="0.25">
      <c r="A82" s="197" t="s">
        <v>72</v>
      </c>
      <c r="B82" s="198"/>
      <c r="C82" s="105">
        <f>C83+C89</f>
        <v>1000</v>
      </c>
      <c r="D82" s="105">
        <f t="shared" si="4"/>
        <v>1190</v>
      </c>
      <c r="E82" s="105">
        <f t="shared" si="5"/>
        <v>119</v>
      </c>
      <c r="F82" s="106">
        <f>F83+F89</f>
        <v>2190</v>
      </c>
    </row>
    <row r="83" spans="1:9" s="8" customFormat="1" ht="11.25" customHeight="1" x14ac:dyDescent="0.2">
      <c r="A83" s="34">
        <v>32</v>
      </c>
      <c r="B83" s="35" t="s">
        <v>9</v>
      </c>
      <c r="C83" s="36">
        <f>SUM(C84:C88)</f>
        <v>1000</v>
      </c>
      <c r="D83" s="36">
        <f t="shared" si="4"/>
        <v>40</v>
      </c>
      <c r="E83" s="36">
        <f t="shared" si="5"/>
        <v>4</v>
      </c>
      <c r="F83" s="37">
        <f>SUM(F84:F88)</f>
        <v>1040</v>
      </c>
    </row>
    <row r="84" spans="1:9" s="17" customFormat="1" ht="11.25" customHeight="1" x14ac:dyDescent="0.2">
      <c r="A84" s="30">
        <v>321</v>
      </c>
      <c r="B84" s="31" t="s">
        <v>10</v>
      </c>
      <c r="C84" s="32">
        <v>420</v>
      </c>
      <c r="D84" s="32">
        <f t="shared" si="4"/>
        <v>-180</v>
      </c>
      <c r="E84" s="32">
        <f t="shared" si="5"/>
        <v>-42.857142857142854</v>
      </c>
      <c r="F84" s="33">
        <v>240</v>
      </c>
    </row>
    <row r="85" spans="1:9" s="17" customFormat="1" ht="11.25" customHeight="1" x14ac:dyDescent="0.2">
      <c r="A85" s="30">
        <v>322</v>
      </c>
      <c r="B85" s="31" t="s">
        <v>11</v>
      </c>
      <c r="C85" s="32">
        <v>580</v>
      </c>
      <c r="D85" s="32">
        <f t="shared" si="4"/>
        <v>220</v>
      </c>
      <c r="E85" s="32">
        <f t="shared" si="5"/>
        <v>37.931034482758619</v>
      </c>
      <c r="F85" s="33">
        <v>800</v>
      </c>
    </row>
    <row r="86" spans="1:9" s="17" customFormat="1" ht="11.25" customHeight="1" x14ac:dyDescent="0.2">
      <c r="A86" s="30">
        <v>323</v>
      </c>
      <c r="B86" s="40" t="s">
        <v>12</v>
      </c>
      <c r="C86" s="32"/>
      <c r="D86" s="32">
        <f t="shared" si="4"/>
        <v>0</v>
      </c>
      <c r="E86" s="32" t="str">
        <f t="shared" si="5"/>
        <v>-</v>
      </c>
      <c r="F86" s="33"/>
    </row>
    <row r="87" spans="1:9" s="17" customFormat="1" ht="11.25" customHeight="1" x14ac:dyDescent="0.2">
      <c r="A87" s="30">
        <v>324</v>
      </c>
      <c r="B87" s="41" t="s">
        <v>13</v>
      </c>
      <c r="C87" s="32"/>
      <c r="D87" s="32">
        <f t="shared" si="4"/>
        <v>0</v>
      </c>
      <c r="E87" s="32" t="str">
        <f t="shared" si="5"/>
        <v>-</v>
      </c>
      <c r="F87" s="33"/>
    </row>
    <row r="88" spans="1:9" s="17" customFormat="1" ht="11.25" customHeight="1" x14ac:dyDescent="0.2">
      <c r="A88" s="30">
        <v>329</v>
      </c>
      <c r="B88" s="41" t="s">
        <v>14</v>
      </c>
      <c r="C88" s="32"/>
      <c r="D88" s="32">
        <f t="shared" si="4"/>
        <v>0</v>
      </c>
      <c r="E88" s="32" t="str">
        <f t="shared" si="5"/>
        <v>-</v>
      </c>
      <c r="F88" s="33"/>
    </row>
    <row r="89" spans="1:9" s="17" customFormat="1" ht="11.25" customHeight="1" x14ac:dyDescent="0.2">
      <c r="A89" s="34">
        <v>42</v>
      </c>
      <c r="B89" s="35" t="s">
        <v>18</v>
      </c>
      <c r="C89" s="36">
        <f>SUM(C90:C92)</f>
        <v>0</v>
      </c>
      <c r="D89" s="36">
        <f t="shared" si="4"/>
        <v>1150</v>
      </c>
      <c r="E89" s="36" t="str">
        <f t="shared" si="5"/>
        <v>-</v>
      </c>
      <c r="F89" s="37">
        <f>SUM(F90:F92)</f>
        <v>1150</v>
      </c>
    </row>
    <row r="90" spans="1:9" s="17" customFormat="1" ht="11.25" customHeight="1" x14ac:dyDescent="0.2">
      <c r="A90" s="30">
        <v>422</v>
      </c>
      <c r="B90" s="31" t="s">
        <v>19</v>
      </c>
      <c r="C90" s="32"/>
      <c r="D90" s="32">
        <f t="shared" si="4"/>
        <v>0</v>
      </c>
      <c r="E90" s="32" t="str">
        <f t="shared" si="5"/>
        <v>-</v>
      </c>
      <c r="F90" s="33"/>
      <c r="I90" s="110"/>
    </row>
    <row r="91" spans="1:9" s="17" customFormat="1" ht="11.25" customHeight="1" x14ac:dyDescent="0.2">
      <c r="A91" s="30">
        <v>424</v>
      </c>
      <c r="B91" s="31" t="s">
        <v>20</v>
      </c>
      <c r="C91" s="32"/>
      <c r="D91" s="32">
        <f t="shared" si="4"/>
        <v>1100</v>
      </c>
      <c r="E91" s="32" t="str">
        <f t="shared" si="5"/>
        <v>-</v>
      </c>
      <c r="F91" s="33">
        <v>1100</v>
      </c>
    </row>
    <row r="92" spans="1:9" s="17" customFormat="1" ht="11.25" customHeight="1" x14ac:dyDescent="0.2">
      <c r="A92" s="30">
        <v>426</v>
      </c>
      <c r="B92" s="31" t="s">
        <v>164</v>
      </c>
      <c r="C92" s="32"/>
      <c r="D92" s="32">
        <f t="shared" si="4"/>
        <v>50</v>
      </c>
      <c r="E92" s="32" t="str">
        <f t="shared" si="5"/>
        <v>-</v>
      </c>
      <c r="F92" s="33">
        <v>50</v>
      </c>
    </row>
    <row r="93" spans="1:9" s="48" customFormat="1" ht="15" customHeight="1" x14ac:dyDescent="0.25">
      <c r="A93" s="197" t="s">
        <v>73</v>
      </c>
      <c r="B93" s="198"/>
      <c r="C93" s="105">
        <f>C96+C94</f>
        <v>0</v>
      </c>
      <c r="D93" s="105">
        <f t="shared" si="4"/>
        <v>0</v>
      </c>
      <c r="E93" s="105" t="str">
        <f t="shared" si="5"/>
        <v>-</v>
      </c>
      <c r="F93" s="106">
        <f>F96+F94</f>
        <v>0</v>
      </c>
    </row>
    <row r="94" spans="1:9" s="48" customFormat="1" ht="11.25" customHeight="1" x14ac:dyDescent="0.25">
      <c r="A94" s="22">
        <v>32</v>
      </c>
      <c r="B94" s="100" t="s">
        <v>9</v>
      </c>
      <c r="C94" s="24">
        <f>C95</f>
        <v>0</v>
      </c>
      <c r="D94" s="24">
        <f t="shared" si="4"/>
        <v>0</v>
      </c>
      <c r="E94" s="24" t="str">
        <f t="shared" si="5"/>
        <v>-</v>
      </c>
      <c r="F94" s="25">
        <f>F95</f>
        <v>0</v>
      </c>
    </row>
    <row r="95" spans="1:9" s="17" customFormat="1" ht="11.25" customHeight="1" x14ac:dyDescent="0.2">
      <c r="A95" s="30">
        <v>323</v>
      </c>
      <c r="B95" s="40" t="s">
        <v>12</v>
      </c>
      <c r="C95" s="32"/>
      <c r="D95" s="32">
        <f t="shared" si="4"/>
        <v>0</v>
      </c>
      <c r="E95" s="32" t="str">
        <f t="shared" si="5"/>
        <v>-</v>
      </c>
      <c r="F95" s="33"/>
    </row>
    <row r="96" spans="1:9" s="8" customFormat="1" ht="11.25" customHeight="1" x14ac:dyDescent="0.2">
      <c r="A96" s="34">
        <v>42</v>
      </c>
      <c r="B96" s="35" t="s">
        <v>18</v>
      </c>
      <c r="C96" s="36">
        <f>C97</f>
        <v>0</v>
      </c>
      <c r="D96" s="36">
        <f t="shared" si="4"/>
        <v>0</v>
      </c>
      <c r="E96" s="36" t="str">
        <f t="shared" si="5"/>
        <v>-</v>
      </c>
      <c r="F96" s="37">
        <f>F97</f>
        <v>0</v>
      </c>
    </row>
    <row r="97" spans="1:6" s="17" customFormat="1" ht="11.25" customHeight="1" x14ac:dyDescent="0.2">
      <c r="A97" s="30">
        <v>422</v>
      </c>
      <c r="B97" s="31" t="s">
        <v>19</v>
      </c>
      <c r="C97" s="32"/>
      <c r="D97" s="32">
        <f t="shared" si="4"/>
        <v>0</v>
      </c>
      <c r="E97" s="32" t="str">
        <f t="shared" si="5"/>
        <v>-</v>
      </c>
      <c r="F97" s="33"/>
    </row>
    <row r="98" spans="1:6" s="17" customFormat="1" ht="15" customHeight="1" x14ac:dyDescent="0.2">
      <c r="A98" s="216" t="s">
        <v>160</v>
      </c>
      <c r="B98" s="217"/>
      <c r="C98" s="103">
        <f>SUM(C99,C106)</f>
        <v>15656</v>
      </c>
      <c r="D98" s="103">
        <f t="shared" si="4"/>
        <v>3602</v>
      </c>
      <c r="E98" s="103">
        <f t="shared" si="5"/>
        <v>23.007153806847217</v>
      </c>
      <c r="F98" s="104">
        <f>SUM(F99,F106)</f>
        <v>19258</v>
      </c>
    </row>
    <row r="99" spans="1:6" s="17" customFormat="1" ht="15" customHeight="1" x14ac:dyDescent="0.2">
      <c r="A99" s="197" t="s">
        <v>76</v>
      </c>
      <c r="B99" s="198"/>
      <c r="C99" s="105">
        <f>C100+C104</f>
        <v>12156</v>
      </c>
      <c r="D99" s="105">
        <f t="shared" si="4"/>
        <v>2026</v>
      </c>
      <c r="E99" s="105">
        <f t="shared" si="5"/>
        <v>16.666666666666664</v>
      </c>
      <c r="F99" s="105">
        <f>F100+F104</f>
        <v>14182</v>
      </c>
    </row>
    <row r="100" spans="1:6" s="17" customFormat="1" ht="11.25" customHeight="1" x14ac:dyDescent="0.2">
      <c r="A100" s="34">
        <v>31</v>
      </c>
      <c r="B100" s="35" t="s">
        <v>17</v>
      </c>
      <c r="C100" s="36">
        <f>C101+C103+C102</f>
        <v>11671</v>
      </c>
      <c r="D100" s="36">
        <f t="shared" si="4"/>
        <v>2026</v>
      </c>
      <c r="E100" s="36">
        <f t="shared" si="5"/>
        <v>17.359266558135548</v>
      </c>
      <c r="F100" s="36">
        <f>F101+F103+F102</f>
        <v>13697</v>
      </c>
    </row>
    <row r="101" spans="1:6" s="17" customFormat="1" ht="11.25" customHeight="1" x14ac:dyDescent="0.2">
      <c r="A101" s="30">
        <v>311</v>
      </c>
      <c r="B101" s="31" t="s">
        <v>31</v>
      </c>
      <c r="C101" s="32">
        <v>9417</v>
      </c>
      <c r="D101" s="32">
        <f t="shared" si="4"/>
        <v>850</v>
      </c>
      <c r="E101" s="32">
        <f t="shared" si="5"/>
        <v>9.0262291600297342</v>
      </c>
      <c r="F101" s="33">
        <v>10267</v>
      </c>
    </row>
    <row r="102" spans="1:6" s="17" customFormat="1" ht="11.25" customHeight="1" x14ac:dyDescent="0.2">
      <c r="A102" s="30">
        <v>312</v>
      </c>
      <c r="B102" s="31" t="s">
        <v>21</v>
      </c>
      <c r="C102" s="32">
        <v>700</v>
      </c>
      <c r="D102" s="32">
        <f t="shared" si="4"/>
        <v>300</v>
      </c>
      <c r="E102" s="32">
        <f t="shared" si="5"/>
        <v>42.857142857142854</v>
      </c>
      <c r="F102" s="33">
        <v>1000</v>
      </c>
    </row>
    <row r="103" spans="1:6" s="17" customFormat="1" ht="11.25" customHeight="1" x14ac:dyDescent="0.2">
      <c r="A103" s="30">
        <v>313</v>
      </c>
      <c r="B103" s="31" t="s">
        <v>42</v>
      </c>
      <c r="C103" s="32">
        <v>1554</v>
      </c>
      <c r="D103" s="32">
        <f t="shared" si="4"/>
        <v>876</v>
      </c>
      <c r="E103" s="32">
        <f t="shared" si="5"/>
        <v>56.37065637065637</v>
      </c>
      <c r="F103" s="33">
        <v>2430</v>
      </c>
    </row>
    <row r="104" spans="1:6" ht="11.25" customHeight="1" x14ac:dyDescent="0.25">
      <c r="A104" s="34">
        <v>32</v>
      </c>
      <c r="B104" s="35" t="s">
        <v>9</v>
      </c>
      <c r="C104" s="36">
        <f>SUM(C105)</f>
        <v>485</v>
      </c>
      <c r="D104" s="36">
        <f t="shared" si="4"/>
        <v>0</v>
      </c>
      <c r="E104" s="36">
        <f t="shared" si="5"/>
        <v>0</v>
      </c>
      <c r="F104" s="37">
        <f>SUM(F105)</f>
        <v>485</v>
      </c>
    </row>
    <row r="105" spans="1:6" ht="11.25" customHeight="1" x14ac:dyDescent="0.25">
      <c r="A105" s="30">
        <v>321</v>
      </c>
      <c r="B105" s="31" t="s">
        <v>10</v>
      </c>
      <c r="C105" s="32">
        <v>485</v>
      </c>
      <c r="D105" s="32">
        <f t="shared" si="4"/>
        <v>0</v>
      </c>
      <c r="E105" s="32">
        <f t="shared" si="5"/>
        <v>0</v>
      </c>
      <c r="F105" s="33">
        <v>485</v>
      </c>
    </row>
    <row r="106" spans="1:6" ht="11.25" customHeight="1" x14ac:dyDescent="0.25">
      <c r="A106" s="197" t="s">
        <v>89</v>
      </c>
      <c r="B106" s="198"/>
      <c r="C106" s="105">
        <f>C107</f>
        <v>3500</v>
      </c>
      <c r="D106" s="105">
        <f t="shared" ref="D106:D117" si="8">F106-C106</f>
        <v>1576</v>
      </c>
      <c r="E106" s="105">
        <f t="shared" ref="E106:E117" si="9">IF(C106=0,"-",D106/C106*100)</f>
        <v>45.028571428571432</v>
      </c>
      <c r="F106" s="105">
        <f>F107+F111</f>
        <v>5076</v>
      </c>
    </row>
    <row r="107" spans="1:6" ht="11.25" customHeight="1" x14ac:dyDescent="0.25">
      <c r="A107" s="34">
        <v>31</v>
      </c>
      <c r="B107" s="35" t="s">
        <v>17</v>
      </c>
      <c r="C107" s="36">
        <f>C108+C110+C109</f>
        <v>3500</v>
      </c>
      <c r="D107" s="36">
        <f t="shared" si="8"/>
        <v>1500</v>
      </c>
      <c r="E107" s="36">
        <f t="shared" si="9"/>
        <v>42.857142857142854</v>
      </c>
      <c r="F107" s="36">
        <f>F108+F110+F109</f>
        <v>5000</v>
      </c>
    </row>
    <row r="108" spans="1:6" x14ac:dyDescent="0.25">
      <c r="A108" s="30">
        <v>311</v>
      </c>
      <c r="B108" s="31" t="s">
        <v>31</v>
      </c>
      <c r="C108" s="32">
        <v>3000</v>
      </c>
      <c r="D108" s="32">
        <f t="shared" si="8"/>
        <v>1500</v>
      </c>
      <c r="E108" s="32">
        <f t="shared" si="9"/>
        <v>50</v>
      </c>
      <c r="F108" s="33">
        <v>4500</v>
      </c>
    </row>
    <row r="109" spans="1:6" x14ac:dyDescent="0.25">
      <c r="A109" s="30">
        <v>312</v>
      </c>
      <c r="B109" s="31" t="s">
        <v>21</v>
      </c>
      <c r="C109" s="32">
        <v>0</v>
      </c>
      <c r="D109" s="32">
        <f t="shared" si="8"/>
        <v>0</v>
      </c>
      <c r="E109" s="32" t="str">
        <f t="shared" si="9"/>
        <v>-</v>
      </c>
      <c r="F109" s="33"/>
    </row>
    <row r="110" spans="1:6" x14ac:dyDescent="0.25">
      <c r="A110" s="30">
        <v>313</v>
      </c>
      <c r="B110" s="31" t="s">
        <v>42</v>
      </c>
      <c r="C110" s="32">
        <v>500</v>
      </c>
      <c r="D110" s="32">
        <f t="shared" si="8"/>
        <v>0</v>
      </c>
      <c r="E110" s="32">
        <f t="shared" si="9"/>
        <v>0</v>
      </c>
      <c r="F110" s="33">
        <v>500</v>
      </c>
    </row>
    <row r="111" spans="1:6" x14ac:dyDescent="0.25">
      <c r="A111" s="34">
        <v>32</v>
      </c>
      <c r="B111" s="35" t="s">
        <v>9</v>
      </c>
      <c r="C111" s="36">
        <f>SUM(C112)</f>
        <v>0</v>
      </c>
      <c r="D111" s="36">
        <f t="shared" si="8"/>
        <v>76</v>
      </c>
      <c r="E111" s="36" t="str">
        <f t="shared" si="9"/>
        <v>-</v>
      </c>
      <c r="F111" s="37">
        <f>SUM(F112+F113)</f>
        <v>76</v>
      </c>
    </row>
    <row r="112" spans="1:6" x14ac:dyDescent="0.25">
      <c r="A112" s="30">
        <v>321</v>
      </c>
      <c r="B112" s="31" t="s">
        <v>10</v>
      </c>
      <c r="C112" s="32"/>
      <c r="D112" s="32">
        <f t="shared" si="8"/>
        <v>0</v>
      </c>
      <c r="E112" s="32" t="str">
        <f t="shared" si="9"/>
        <v>-</v>
      </c>
      <c r="F112" s="33"/>
    </row>
    <row r="113" spans="1:6" x14ac:dyDescent="0.25">
      <c r="A113" s="30">
        <v>323</v>
      </c>
      <c r="B113" s="31" t="s">
        <v>12</v>
      </c>
      <c r="C113" s="32"/>
      <c r="D113" s="32">
        <f t="shared" ref="D113" si="10">F113-C113</f>
        <v>76</v>
      </c>
      <c r="E113" s="32" t="str">
        <f t="shared" ref="E113" si="11">IF(C113=0,"-",D113/C113*100)</f>
        <v>-</v>
      </c>
      <c r="F113" s="33">
        <v>76</v>
      </c>
    </row>
    <row r="114" spans="1:6" ht="21.75" customHeight="1" x14ac:dyDescent="0.25">
      <c r="A114" s="216" t="s">
        <v>90</v>
      </c>
      <c r="B114" s="217"/>
      <c r="C114" s="103">
        <f>SUM(C115)</f>
        <v>0</v>
      </c>
      <c r="D114" s="103">
        <f t="shared" si="8"/>
        <v>0</v>
      </c>
      <c r="E114" s="103" t="str">
        <f t="shared" si="9"/>
        <v>-</v>
      </c>
      <c r="F114" s="104">
        <f>SUM(F115)</f>
        <v>0</v>
      </c>
    </row>
    <row r="115" spans="1:6" x14ac:dyDescent="0.25">
      <c r="A115" s="197" t="s">
        <v>76</v>
      </c>
      <c r="B115" s="198"/>
      <c r="C115" s="105">
        <f>C116</f>
        <v>0</v>
      </c>
      <c r="D115" s="105">
        <f t="shared" si="8"/>
        <v>0</v>
      </c>
      <c r="E115" s="105" t="str">
        <f t="shared" si="9"/>
        <v>-</v>
      </c>
      <c r="F115" s="105">
        <f>F116</f>
        <v>0</v>
      </c>
    </row>
    <row r="116" spans="1:6" x14ac:dyDescent="0.25">
      <c r="A116" s="34">
        <v>32</v>
      </c>
      <c r="B116" s="35" t="s">
        <v>9</v>
      </c>
      <c r="C116" s="36">
        <f>C117</f>
        <v>0</v>
      </c>
      <c r="D116" s="36">
        <f t="shared" si="8"/>
        <v>0</v>
      </c>
      <c r="E116" s="36" t="str">
        <f t="shared" si="9"/>
        <v>-</v>
      </c>
      <c r="F116" s="36">
        <f>F117</f>
        <v>0</v>
      </c>
    </row>
    <row r="117" spans="1:6" x14ac:dyDescent="0.25">
      <c r="A117" s="30">
        <v>322</v>
      </c>
      <c r="B117" s="31" t="s">
        <v>11</v>
      </c>
      <c r="C117" s="32"/>
      <c r="D117" s="32">
        <f t="shared" si="8"/>
        <v>0</v>
      </c>
      <c r="E117" s="32" t="str">
        <f t="shared" si="9"/>
        <v>-</v>
      </c>
      <c r="F117" s="33"/>
    </row>
    <row r="118" spans="1:6" x14ac:dyDescent="0.25">
      <c r="A118" s="216" t="s">
        <v>91</v>
      </c>
      <c r="B118" s="217"/>
      <c r="C118" s="103">
        <f>SUM(C119)</f>
        <v>0</v>
      </c>
      <c r="D118" s="103">
        <f t="shared" ref="D118:D136" si="12">F118-C118</f>
        <v>0</v>
      </c>
      <c r="E118" s="103" t="str">
        <f t="shared" ref="E118:E136" si="13">IF(C118=0,"-",D118/C118*100)</f>
        <v>-</v>
      </c>
      <c r="F118" s="104">
        <f>SUM(F119)</f>
        <v>0</v>
      </c>
    </row>
    <row r="119" spans="1:6" x14ac:dyDescent="0.25">
      <c r="A119" s="197" t="s">
        <v>76</v>
      </c>
      <c r="B119" s="198"/>
      <c r="C119" s="105">
        <f>C120</f>
        <v>0</v>
      </c>
      <c r="D119" s="105">
        <f t="shared" si="12"/>
        <v>0</v>
      </c>
      <c r="E119" s="105" t="str">
        <f t="shared" si="13"/>
        <v>-</v>
      </c>
      <c r="F119" s="105">
        <f>F120</f>
        <v>0</v>
      </c>
    </row>
    <row r="120" spans="1:6" x14ac:dyDescent="0.25">
      <c r="A120" s="34">
        <v>32</v>
      </c>
      <c r="B120" s="35" t="s">
        <v>9</v>
      </c>
      <c r="C120" s="36">
        <f>C121</f>
        <v>0</v>
      </c>
      <c r="D120" s="36">
        <f t="shared" si="12"/>
        <v>0</v>
      </c>
      <c r="E120" s="36" t="str">
        <f t="shared" si="13"/>
        <v>-</v>
      </c>
      <c r="F120" s="36">
        <f>F121</f>
        <v>0</v>
      </c>
    </row>
    <row r="121" spans="1:6" x14ac:dyDescent="0.25">
      <c r="A121" s="30">
        <v>322</v>
      </c>
      <c r="B121" s="31" t="s">
        <v>11</v>
      </c>
      <c r="C121" s="32"/>
      <c r="D121" s="32">
        <f t="shared" si="12"/>
        <v>0</v>
      </c>
      <c r="E121" s="32" t="str">
        <f t="shared" si="13"/>
        <v>-</v>
      </c>
      <c r="F121" s="33"/>
    </row>
    <row r="122" spans="1:6" x14ac:dyDescent="0.25">
      <c r="A122" s="216" t="s">
        <v>92</v>
      </c>
      <c r="B122" s="217"/>
      <c r="C122" s="103">
        <f>SUM(C123,C130)</f>
        <v>0</v>
      </c>
      <c r="D122" s="103">
        <f t="shared" si="12"/>
        <v>0</v>
      </c>
      <c r="E122" s="103" t="str">
        <f t="shared" si="13"/>
        <v>-</v>
      </c>
      <c r="F122" s="104">
        <f>SUM(F123,F130)</f>
        <v>0</v>
      </c>
    </row>
    <row r="123" spans="1:6" x14ac:dyDescent="0.25">
      <c r="A123" s="197" t="s">
        <v>76</v>
      </c>
      <c r="B123" s="198"/>
      <c r="C123" s="105">
        <f>C124+C128</f>
        <v>0</v>
      </c>
      <c r="D123" s="105">
        <f t="shared" si="12"/>
        <v>0</v>
      </c>
      <c r="E123" s="105" t="str">
        <f t="shared" si="13"/>
        <v>-</v>
      </c>
      <c r="F123" s="105">
        <f>F124+F128</f>
        <v>0</v>
      </c>
    </row>
    <row r="124" spans="1:6" x14ac:dyDescent="0.25">
      <c r="A124" s="34">
        <v>31</v>
      </c>
      <c r="B124" s="35" t="s">
        <v>17</v>
      </c>
      <c r="C124" s="36">
        <f>C125+C127+C126</f>
        <v>0</v>
      </c>
      <c r="D124" s="36">
        <f t="shared" si="12"/>
        <v>0</v>
      </c>
      <c r="E124" s="36" t="str">
        <f t="shared" si="13"/>
        <v>-</v>
      </c>
      <c r="F124" s="36">
        <f>F125+F127+F126</f>
        <v>0</v>
      </c>
    </row>
    <row r="125" spans="1:6" x14ac:dyDescent="0.25">
      <c r="A125" s="30">
        <v>311</v>
      </c>
      <c r="B125" s="31" t="s">
        <v>31</v>
      </c>
      <c r="C125" s="32">
        <v>0</v>
      </c>
      <c r="D125" s="32">
        <f t="shared" si="12"/>
        <v>0</v>
      </c>
      <c r="E125" s="32" t="str">
        <f t="shared" si="13"/>
        <v>-</v>
      </c>
      <c r="F125" s="33">
        <v>0</v>
      </c>
    </row>
    <row r="126" spans="1:6" x14ac:dyDescent="0.25">
      <c r="A126" s="30">
        <v>312</v>
      </c>
      <c r="B126" s="31" t="s">
        <v>21</v>
      </c>
      <c r="C126" s="32">
        <v>0</v>
      </c>
      <c r="D126" s="32">
        <f t="shared" si="12"/>
        <v>0</v>
      </c>
      <c r="E126" s="32" t="str">
        <f t="shared" si="13"/>
        <v>-</v>
      </c>
      <c r="F126" s="33"/>
    </row>
    <row r="127" spans="1:6" x14ac:dyDescent="0.25">
      <c r="A127" s="30">
        <v>313</v>
      </c>
      <c r="B127" s="31" t="s">
        <v>42</v>
      </c>
      <c r="C127" s="32">
        <v>0</v>
      </c>
      <c r="D127" s="32">
        <f t="shared" si="12"/>
        <v>0</v>
      </c>
      <c r="E127" s="32" t="str">
        <f t="shared" si="13"/>
        <v>-</v>
      </c>
      <c r="F127" s="33">
        <v>0</v>
      </c>
    </row>
    <row r="128" spans="1:6" x14ac:dyDescent="0.25">
      <c r="A128" s="34">
        <v>32</v>
      </c>
      <c r="B128" s="35" t="s">
        <v>9</v>
      </c>
      <c r="C128" s="36">
        <f>SUM(C129)</f>
        <v>0</v>
      </c>
      <c r="D128" s="36">
        <f t="shared" si="12"/>
        <v>0</v>
      </c>
      <c r="E128" s="36" t="str">
        <f t="shared" si="13"/>
        <v>-</v>
      </c>
      <c r="F128" s="37">
        <f>SUM(F129)</f>
        <v>0</v>
      </c>
    </row>
    <row r="129" spans="1:6" x14ac:dyDescent="0.25">
      <c r="A129" s="30">
        <v>321</v>
      </c>
      <c r="B129" s="31" t="s">
        <v>10</v>
      </c>
      <c r="C129" s="32">
        <v>0</v>
      </c>
      <c r="D129" s="32">
        <f t="shared" si="12"/>
        <v>0</v>
      </c>
      <c r="E129" s="32" t="str">
        <f t="shared" si="13"/>
        <v>-</v>
      </c>
      <c r="F129" s="33">
        <v>0</v>
      </c>
    </row>
    <row r="130" spans="1:6" x14ac:dyDescent="0.25">
      <c r="A130" s="197" t="s">
        <v>89</v>
      </c>
      <c r="B130" s="198"/>
      <c r="C130" s="105">
        <f>C131</f>
        <v>0</v>
      </c>
      <c r="D130" s="105">
        <f t="shared" si="12"/>
        <v>0</v>
      </c>
      <c r="E130" s="105" t="str">
        <f t="shared" si="13"/>
        <v>-</v>
      </c>
      <c r="F130" s="105">
        <f>F131+F135</f>
        <v>0</v>
      </c>
    </row>
    <row r="131" spans="1:6" x14ac:dyDescent="0.25">
      <c r="A131" s="34">
        <v>31</v>
      </c>
      <c r="B131" s="35" t="s">
        <v>17</v>
      </c>
      <c r="C131" s="36">
        <f>C132+C133+C134</f>
        <v>0</v>
      </c>
      <c r="D131" s="36">
        <f t="shared" si="12"/>
        <v>0</v>
      </c>
      <c r="E131" s="36" t="str">
        <f t="shared" si="13"/>
        <v>-</v>
      </c>
      <c r="F131" s="36">
        <f>F132+F133+F134</f>
        <v>0</v>
      </c>
    </row>
    <row r="132" spans="1:6" x14ac:dyDescent="0.25">
      <c r="A132" s="30">
        <v>311</v>
      </c>
      <c r="B132" s="31" t="s">
        <v>31</v>
      </c>
      <c r="C132" s="32"/>
      <c r="D132" s="32">
        <f t="shared" si="12"/>
        <v>0</v>
      </c>
      <c r="E132" s="32" t="str">
        <f t="shared" si="13"/>
        <v>-</v>
      </c>
      <c r="F132" s="33">
        <v>0</v>
      </c>
    </row>
    <row r="133" spans="1:6" x14ac:dyDescent="0.25">
      <c r="A133" s="30">
        <v>312</v>
      </c>
      <c r="B133" s="31" t="s">
        <v>21</v>
      </c>
      <c r="C133" s="32"/>
      <c r="D133" s="32">
        <f t="shared" ref="D133" si="14">F133-C133</f>
        <v>0</v>
      </c>
      <c r="E133" s="32" t="str">
        <f t="shared" ref="E133" si="15">IF(C133=0,"-",D133/C133*100)</f>
        <v>-</v>
      </c>
      <c r="F133" s="33">
        <v>0</v>
      </c>
    </row>
    <row r="134" spans="1:6" x14ac:dyDescent="0.25">
      <c r="A134" s="30">
        <v>313</v>
      </c>
      <c r="B134" s="31" t="s">
        <v>42</v>
      </c>
      <c r="C134" s="32"/>
      <c r="D134" s="32">
        <f t="shared" si="12"/>
        <v>0</v>
      </c>
      <c r="E134" s="32" t="str">
        <f t="shared" si="13"/>
        <v>-</v>
      </c>
      <c r="F134" s="33">
        <v>0</v>
      </c>
    </row>
    <row r="135" spans="1:6" x14ac:dyDescent="0.25">
      <c r="A135" s="34">
        <v>32</v>
      </c>
      <c r="B135" s="35" t="s">
        <v>9</v>
      </c>
      <c r="C135" s="36">
        <f>SUM(C136)</f>
        <v>0</v>
      </c>
      <c r="D135" s="36">
        <f t="shared" si="12"/>
        <v>0</v>
      </c>
      <c r="E135" s="36" t="str">
        <f t="shared" si="13"/>
        <v>-</v>
      </c>
      <c r="F135" s="37">
        <f>SUM(F136)</f>
        <v>0</v>
      </c>
    </row>
    <row r="136" spans="1:6" x14ac:dyDescent="0.25">
      <c r="A136" s="30">
        <v>321</v>
      </c>
      <c r="B136" s="31" t="s">
        <v>10</v>
      </c>
      <c r="C136" s="32"/>
      <c r="D136" s="32">
        <f t="shared" si="12"/>
        <v>0</v>
      </c>
      <c r="E136" s="32" t="str">
        <f t="shared" si="13"/>
        <v>-</v>
      </c>
      <c r="F136" s="33">
        <v>0</v>
      </c>
    </row>
    <row r="137" spans="1:6" x14ac:dyDescent="0.25">
      <c r="A137" s="216" t="s">
        <v>93</v>
      </c>
      <c r="B137" s="217"/>
      <c r="C137" s="103">
        <f>SUM(C138)</f>
        <v>270</v>
      </c>
      <c r="D137" s="103">
        <f t="shared" ref="D137:D140" si="16">F137-C137</f>
        <v>-120</v>
      </c>
      <c r="E137" s="103">
        <f t="shared" ref="E137:E140" si="17">IF(C137=0,"-",D137/C137*100)</f>
        <v>-44.444444444444443</v>
      </c>
      <c r="F137" s="104">
        <f>SUM(F138)</f>
        <v>150</v>
      </c>
    </row>
    <row r="138" spans="1:6" x14ac:dyDescent="0.25">
      <c r="A138" s="197" t="s">
        <v>76</v>
      </c>
      <c r="B138" s="198"/>
      <c r="C138" s="105">
        <f>C139</f>
        <v>270</v>
      </c>
      <c r="D138" s="105">
        <f t="shared" si="16"/>
        <v>-120</v>
      </c>
      <c r="E138" s="105">
        <f t="shared" si="17"/>
        <v>-44.444444444444443</v>
      </c>
      <c r="F138" s="105">
        <f>F139</f>
        <v>150</v>
      </c>
    </row>
    <row r="139" spans="1:6" x14ac:dyDescent="0.25">
      <c r="A139" s="34">
        <v>32</v>
      </c>
      <c r="B139" s="35" t="s">
        <v>9</v>
      </c>
      <c r="C139" s="36">
        <f>C140</f>
        <v>270</v>
      </c>
      <c r="D139" s="36">
        <f t="shared" si="16"/>
        <v>-120</v>
      </c>
      <c r="E139" s="36">
        <f t="shared" si="17"/>
        <v>-44.444444444444443</v>
      </c>
      <c r="F139" s="36">
        <f>F140</f>
        <v>150</v>
      </c>
    </row>
    <row r="140" spans="1:6" x14ac:dyDescent="0.25">
      <c r="A140" s="30">
        <v>322</v>
      </c>
      <c r="B140" s="31" t="s">
        <v>11</v>
      </c>
      <c r="C140" s="32">
        <v>270</v>
      </c>
      <c r="D140" s="32">
        <f t="shared" si="16"/>
        <v>-120</v>
      </c>
      <c r="E140" s="32">
        <f t="shared" si="17"/>
        <v>-44.444444444444443</v>
      </c>
      <c r="F140" s="33">
        <v>150</v>
      </c>
    </row>
    <row r="141" spans="1:6" x14ac:dyDescent="0.25">
      <c r="A141" s="216" t="s">
        <v>94</v>
      </c>
      <c r="B141" s="217"/>
      <c r="C141" s="103">
        <f>SUM(C142)</f>
        <v>47140</v>
      </c>
      <c r="D141" s="103">
        <f t="shared" ref="D141:D145" si="18">F141-C141</f>
        <v>4600.9199999999983</v>
      </c>
      <c r="E141" s="103">
        <f t="shared" ref="E141:E145" si="19">IF(C141=0,"-",D141/C141*100)</f>
        <v>9.7601187950784851</v>
      </c>
      <c r="F141" s="104">
        <f>SUM(F142)</f>
        <v>51740.92</v>
      </c>
    </row>
    <row r="142" spans="1:6" x14ac:dyDescent="0.25">
      <c r="A142" s="197" t="s">
        <v>76</v>
      </c>
      <c r="B142" s="198"/>
      <c r="C142" s="105">
        <f>C143</f>
        <v>47140</v>
      </c>
      <c r="D142" s="105">
        <f t="shared" si="18"/>
        <v>4600.9199999999983</v>
      </c>
      <c r="E142" s="105">
        <f t="shared" si="19"/>
        <v>9.7601187950784851</v>
      </c>
      <c r="F142" s="105">
        <f>F143+F146</f>
        <v>51740.92</v>
      </c>
    </row>
    <row r="143" spans="1:6" x14ac:dyDescent="0.25">
      <c r="A143" s="34">
        <v>32</v>
      </c>
      <c r="B143" s="35" t="s">
        <v>9</v>
      </c>
      <c r="C143" s="36">
        <f>C145+C144</f>
        <v>47140</v>
      </c>
      <c r="D143" s="36">
        <f t="shared" si="18"/>
        <v>2600</v>
      </c>
      <c r="E143" s="36">
        <f t="shared" si="19"/>
        <v>5.5154857870173952</v>
      </c>
      <c r="F143" s="36">
        <f>F145+F144</f>
        <v>49740</v>
      </c>
    </row>
    <row r="144" spans="1:6" x14ac:dyDescent="0.25">
      <c r="A144" s="30">
        <v>321</v>
      </c>
      <c r="B144" s="31" t="s">
        <v>10</v>
      </c>
      <c r="C144" s="32">
        <v>2240</v>
      </c>
      <c r="D144" s="32">
        <f t="shared" ref="D144" si="20">F144-C144</f>
        <v>0</v>
      </c>
      <c r="E144" s="32">
        <f t="shared" ref="E144" si="21">IF(C144=0,"-",D144/C144*100)</f>
        <v>0</v>
      </c>
      <c r="F144" s="33">
        <v>2240</v>
      </c>
    </row>
    <row r="145" spans="1:6" x14ac:dyDescent="0.25">
      <c r="A145" s="30">
        <v>322</v>
      </c>
      <c r="B145" s="31" t="s">
        <v>11</v>
      </c>
      <c r="C145" s="32">
        <v>44900</v>
      </c>
      <c r="D145" s="32">
        <f t="shared" si="18"/>
        <v>2600</v>
      </c>
      <c r="E145" s="32">
        <f t="shared" si="19"/>
        <v>5.7906458797327396</v>
      </c>
      <c r="F145" s="33">
        <v>47500</v>
      </c>
    </row>
    <row r="146" spans="1:6" x14ac:dyDescent="0.25">
      <c r="A146" s="34">
        <v>92</v>
      </c>
      <c r="B146" s="35" t="s">
        <v>166</v>
      </c>
      <c r="C146" s="36">
        <v>0</v>
      </c>
      <c r="D146" s="36">
        <f t="shared" ref="D146" si="22">F146-C146</f>
        <v>2000.92</v>
      </c>
      <c r="E146" s="36" t="str">
        <f t="shared" ref="E146" si="23">IF(C146=0,"-",D146/C146*100)</f>
        <v>-</v>
      </c>
      <c r="F146" s="37">
        <v>2000.92</v>
      </c>
    </row>
    <row r="147" spans="1:6" x14ac:dyDescent="0.25">
      <c r="E147" s="2" t="s">
        <v>123</v>
      </c>
    </row>
    <row r="148" spans="1:6" x14ac:dyDescent="0.25">
      <c r="E148" s="2" t="s">
        <v>165</v>
      </c>
    </row>
  </sheetData>
  <mergeCells count="34">
    <mergeCell ref="A119:B119"/>
    <mergeCell ref="A141:B141"/>
    <mergeCell ref="A142:B142"/>
    <mergeCell ref="A122:B122"/>
    <mergeCell ref="A123:B123"/>
    <mergeCell ref="A130:B130"/>
    <mergeCell ref="A137:B137"/>
    <mergeCell ref="A138:B138"/>
    <mergeCell ref="A62:B62"/>
    <mergeCell ref="A106:B106"/>
    <mergeCell ref="A114:B114"/>
    <mergeCell ref="A115:B115"/>
    <mergeCell ref="A118:B118"/>
    <mergeCell ref="A98:B98"/>
    <mergeCell ref="A99:B99"/>
    <mergeCell ref="A82:B82"/>
    <mergeCell ref="A93:B93"/>
    <mergeCell ref="A23:B23"/>
    <mergeCell ref="A24:B24"/>
    <mergeCell ref="A35:B35"/>
    <mergeCell ref="A36:B36"/>
    <mergeCell ref="A50:B50"/>
    <mergeCell ref="A15:B15"/>
    <mergeCell ref="A4:F4"/>
    <mergeCell ref="A5:F5"/>
    <mergeCell ref="A7:A8"/>
    <mergeCell ref="B7:B8"/>
    <mergeCell ref="C7:C8"/>
    <mergeCell ref="D7:E7"/>
    <mergeCell ref="F7:F8"/>
    <mergeCell ref="A12:B12"/>
    <mergeCell ref="A13:B13"/>
    <mergeCell ref="A14:B14"/>
    <mergeCell ref="A10:B10"/>
  </mergeCells>
  <pageMargins left="0.39370078740157483" right="0" top="0.74803149606299213" bottom="0.74803149606299213" header="0.31496062992125984" footer="0.31496062992125984"/>
  <pageSetup paperSize="9" orientation="portrait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F9" sqref="F9"/>
    </sheetView>
  </sheetViews>
  <sheetFormatPr defaultRowHeight="15" x14ac:dyDescent="0.25"/>
  <cols>
    <col min="1" max="4" width="25.28515625" style="143" customWidth="1"/>
    <col min="5" max="16384" width="9.140625" style="143"/>
  </cols>
  <sheetData>
    <row r="1" spans="1:7" x14ac:dyDescent="0.25">
      <c r="A1" s="191" t="s">
        <v>139</v>
      </c>
      <c r="B1" s="191"/>
      <c r="C1" s="191"/>
      <c r="D1" s="191"/>
      <c r="E1" s="191"/>
      <c r="F1" s="191"/>
      <c r="G1" s="191"/>
    </row>
    <row r="2" spans="1:7" x14ac:dyDescent="0.25">
      <c r="A2" s="219"/>
      <c r="B2" s="219"/>
      <c r="C2" s="219"/>
      <c r="D2" s="219"/>
      <c r="E2" s="219"/>
      <c r="F2" s="219"/>
      <c r="G2" s="219"/>
    </row>
    <row r="3" spans="1:7" ht="15.75" x14ac:dyDescent="0.25">
      <c r="A3" s="191"/>
      <c r="B3" s="191"/>
      <c r="C3" s="191"/>
      <c r="D3" s="191"/>
    </row>
    <row r="4" spans="1:7" ht="18" x14ac:dyDescent="0.25">
      <c r="A4" s="123"/>
      <c r="B4" s="123"/>
      <c r="C4" s="123"/>
      <c r="D4" s="124"/>
    </row>
    <row r="5" spans="1:7" ht="15.75" x14ac:dyDescent="0.25">
      <c r="A5" s="191" t="s">
        <v>124</v>
      </c>
      <c r="B5" s="191"/>
      <c r="C5" s="191"/>
      <c r="D5" s="191"/>
    </row>
    <row r="6" spans="1:7" ht="18" x14ac:dyDescent="0.25">
      <c r="A6" s="123"/>
      <c r="B6" s="123"/>
      <c r="C6" s="123"/>
      <c r="D6" s="124"/>
    </row>
    <row r="7" spans="1:7" x14ac:dyDescent="0.25">
      <c r="A7" s="126" t="s">
        <v>118</v>
      </c>
      <c r="B7" s="125" t="s">
        <v>162</v>
      </c>
      <c r="C7" s="125" t="s">
        <v>141</v>
      </c>
      <c r="D7" s="125" t="s">
        <v>163</v>
      </c>
    </row>
    <row r="8" spans="1:7" x14ac:dyDescent="0.25">
      <c r="A8" s="129" t="s">
        <v>125</v>
      </c>
      <c r="B8" s="145"/>
      <c r="C8" s="145"/>
      <c r="D8" s="145"/>
    </row>
    <row r="9" spans="1:7" ht="25.5" x14ac:dyDescent="0.25">
      <c r="A9" s="129" t="s">
        <v>126</v>
      </c>
      <c r="B9" s="145"/>
      <c r="C9" s="145"/>
      <c r="D9" s="145"/>
    </row>
    <row r="10" spans="1:7" ht="25.5" x14ac:dyDescent="0.25">
      <c r="A10" s="146" t="s">
        <v>127</v>
      </c>
      <c r="B10" s="145"/>
      <c r="C10" s="145"/>
      <c r="D10" s="145"/>
    </row>
    <row r="11" spans="1:7" x14ac:dyDescent="0.25">
      <c r="A11" s="146"/>
      <c r="B11" s="145"/>
      <c r="C11" s="145"/>
      <c r="D11" s="145"/>
    </row>
    <row r="12" spans="1:7" x14ac:dyDescent="0.25">
      <c r="A12" s="129" t="s">
        <v>128</v>
      </c>
      <c r="B12" s="145"/>
      <c r="C12" s="145"/>
      <c r="D12" s="145"/>
    </row>
    <row r="13" spans="1:7" x14ac:dyDescent="0.25">
      <c r="A13" s="134" t="s">
        <v>129</v>
      </c>
      <c r="B13" s="145"/>
      <c r="C13" s="145"/>
      <c r="D13" s="145"/>
    </row>
    <row r="14" spans="1:7" x14ac:dyDescent="0.25">
      <c r="A14" s="148" t="s">
        <v>130</v>
      </c>
      <c r="B14" s="145"/>
      <c r="C14" s="145"/>
      <c r="D14" s="145"/>
    </row>
    <row r="15" spans="1:7" x14ac:dyDescent="0.25">
      <c r="A15" s="134" t="s">
        <v>131</v>
      </c>
      <c r="B15" s="145"/>
      <c r="C15" s="145"/>
      <c r="D15" s="145"/>
    </row>
    <row r="16" spans="1:7" x14ac:dyDescent="0.25">
      <c r="A16" s="148" t="s">
        <v>132</v>
      </c>
      <c r="B16" s="145"/>
      <c r="C16" s="145"/>
      <c r="D16" s="145"/>
    </row>
  </sheetData>
  <mergeCells count="3">
    <mergeCell ref="A3:D3"/>
    <mergeCell ref="A5:D5"/>
    <mergeCell ref="A1:G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F7" sqref="F7"/>
    </sheetView>
  </sheetViews>
  <sheetFormatPr defaultRowHeight="15" x14ac:dyDescent="0.25"/>
  <cols>
    <col min="1" max="1" width="7.42578125" style="143" bestFit="1" customWidth="1"/>
    <col min="2" max="2" width="8.42578125" style="143" bestFit="1" customWidth="1"/>
    <col min="3" max="6" width="25.28515625" style="143" customWidth="1"/>
    <col min="7" max="16384" width="9.140625" style="143"/>
  </cols>
  <sheetData>
    <row r="1" spans="1:7" ht="15.75" customHeight="1" x14ac:dyDescent="0.25">
      <c r="A1" s="191" t="s">
        <v>140</v>
      </c>
      <c r="B1" s="191"/>
      <c r="C1" s="191"/>
      <c r="D1" s="191"/>
      <c r="E1" s="191"/>
      <c r="F1" s="191"/>
      <c r="G1" s="191"/>
    </row>
    <row r="2" spans="1:7" x14ac:dyDescent="0.25">
      <c r="A2" s="219"/>
      <c r="B2" s="219"/>
      <c r="C2" s="219"/>
      <c r="D2" s="219"/>
      <c r="E2" s="219"/>
      <c r="F2" s="219"/>
      <c r="G2" s="219"/>
    </row>
    <row r="3" spans="1:7" ht="15.75" x14ac:dyDescent="0.25">
      <c r="A3" s="191"/>
      <c r="B3" s="191"/>
      <c r="C3" s="191"/>
      <c r="D3" s="191"/>
      <c r="E3" s="191"/>
      <c r="F3" s="191"/>
    </row>
    <row r="4" spans="1:7" ht="18" x14ac:dyDescent="0.25">
      <c r="A4" s="123"/>
      <c r="B4" s="123"/>
      <c r="C4" s="123"/>
      <c r="D4" s="123"/>
      <c r="E4" s="123"/>
      <c r="F4" s="124"/>
    </row>
    <row r="5" spans="1:7" ht="15.75" x14ac:dyDescent="0.25">
      <c r="A5" s="191" t="s">
        <v>133</v>
      </c>
      <c r="B5" s="191"/>
      <c r="C5" s="191"/>
      <c r="D5" s="191"/>
      <c r="E5" s="191"/>
      <c r="F5" s="191"/>
    </row>
    <row r="6" spans="1:7" ht="18" x14ac:dyDescent="0.25">
      <c r="A6" s="123"/>
      <c r="B6" s="123"/>
      <c r="C6" s="123"/>
      <c r="D6" s="123"/>
      <c r="E6" s="123"/>
      <c r="F6" s="124"/>
    </row>
    <row r="7" spans="1:7" x14ac:dyDescent="0.25">
      <c r="A7" s="125" t="s">
        <v>98</v>
      </c>
      <c r="B7" s="126" t="s">
        <v>99</v>
      </c>
      <c r="C7" s="126" t="s">
        <v>134</v>
      </c>
      <c r="D7" s="125" t="s">
        <v>162</v>
      </c>
      <c r="E7" s="125" t="s">
        <v>141</v>
      </c>
      <c r="F7" s="125" t="s">
        <v>163</v>
      </c>
    </row>
    <row r="8" spans="1:7" x14ac:dyDescent="0.25">
      <c r="A8" s="68"/>
      <c r="B8" s="127"/>
      <c r="C8" s="128" t="s">
        <v>125</v>
      </c>
      <c r="D8" s="68"/>
      <c r="E8" s="68"/>
      <c r="F8" s="68"/>
    </row>
    <row r="9" spans="1:7" ht="25.5" x14ac:dyDescent="0.25">
      <c r="A9" s="129">
        <v>8</v>
      </c>
      <c r="B9" s="129"/>
      <c r="C9" s="129" t="s">
        <v>135</v>
      </c>
      <c r="D9" s="145"/>
      <c r="E9" s="145"/>
      <c r="F9" s="145"/>
    </row>
    <row r="10" spans="1:7" x14ac:dyDescent="0.25">
      <c r="A10" s="129"/>
      <c r="B10" s="130">
        <v>84</v>
      </c>
      <c r="C10" s="130" t="s">
        <v>136</v>
      </c>
      <c r="D10" s="145"/>
      <c r="E10" s="145"/>
      <c r="F10" s="145"/>
    </row>
    <row r="11" spans="1:7" x14ac:dyDescent="0.25">
      <c r="A11" s="129"/>
      <c r="B11" s="130"/>
      <c r="C11" s="149"/>
      <c r="D11" s="145"/>
      <c r="E11" s="145"/>
      <c r="F11" s="145"/>
    </row>
    <row r="12" spans="1:7" x14ac:dyDescent="0.25">
      <c r="A12" s="129"/>
      <c r="B12" s="130"/>
      <c r="C12" s="128" t="s">
        <v>128</v>
      </c>
      <c r="D12" s="145"/>
      <c r="E12" s="145"/>
      <c r="F12" s="145"/>
    </row>
    <row r="13" spans="1:7" ht="25.5" x14ac:dyDescent="0.25">
      <c r="A13" s="132">
        <v>5</v>
      </c>
      <c r="B13" s="133"/>
      <c r="C13" s="134" t="s">
        <v>137</v>
      </c>
      <c r="D13" s="145"/>
      <c r="E13" s="145"/>
      <c r="F13" s="145"/>
    </row>
    <row r="14" spans="1:7" ht="25.5" x14ac:dyDescent="0.25">
      <c r="A14" s="130"/>
      <c r="B14" s="130">
        <v>54</v>
      </c>
      <c r="C14" s="135" t="s">
        <v>138</v>
      </c>
      <c r="D14" s="145"/>
      <c r="E14" s="145"/>
      <c r="F14" s="145"/>
    </row>
  </sheetData>
  <mergeCells count="3">
    <mergeCell ref="A3:F3"/>
    <mergeCell ref="A5:F5"/>
    <mergeCell ref="A1:G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OPĆI DIO</vt:lpstr>
      <vt:lpstr>Račun prihoda i rashoda</vt:lpstr>
      <vt:lpstr>Rashodi prema funkcijskoj kl</vt:lpstr>
      <vt:lpstr>Račun prihoda i rashoda_izvori</vt:lpstr>
      <vt:lpstr>PRIHODI</vt:lpstr>
      <vt:lpstr>RASHODI</vt:lpstr>
      <vt:lpstr>Račun financiranja prema izvor</vt:lpstr>
      <vt:lpstr>Račun financiranja ekonomska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PODOBNIK d.o.o</dc:creator>
  <cp:lastModifiedBy>Komp</cp:lastModifiedBy>
  <cp:lastPrinted>2025-10-24T09:17:33Z</cp:lastPrinted>
  <dcterms:created xsi:type="dcterms:W3CDTF">2014-11-02T16:22:33Z</dcterms:created>
  <dcterms:modified xsi:type="dcterms:W3CDTF">2025-10-24T10:44:38Z</dcterms:modified>
</cp:coreProperties>
</file>