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5" yWindow="1155" windowWidth="16140" windowHeight="8970" tabRatio="856"/>
  </bookViews>
  <sheets>
    <sheet name="OPĆI DIO" sheetId="10" r:id="rId1"/>
    <sheet name="opći po ekonomskoj" sheetId="14" r:id="rId2"/>
    <sheet name="Rashodi prema funkcijskoj k" sheetId="17" r:id="rId3"/>
    <sheet name="Račun financiranja" sheetId="18" r:id="rId4"/>
    <sheet name="Račun f. prema izvorima" sheetId="19" r:id="rId5"/>
    <sheet name=" po izvorima financiranja" sheetId="16" r:id="rId6"/>
    <sheet name="rashodi-programska" sheetId="8" r:id="rId7"/>
    <sheet name="prihodi programska" sheetId="11" r:id="rId8"/>
  </sheets>
  <definedNames>
    <definedName name="_xlnm.Print_Area" localSheetId="0">'OPĆI DIO'!$A$1:$K$37</definedName>
    <definedName name="_xlnm.Print_Area" localSheetId="1">'opći po ekonomskoj'!$A$1:$H$107</definedName>
    <definedName name="_xlnm.Print_Area" localSheetId="3">'Račun financiranja'!$A$1:$L$16</definedName>
    <definedName name="_xlnm.Print_Area" localSheetId="2">'Rashodi prema funkcijskoj k'!$B$1:$H$20</definedName>
  </definedNames>
  <calcPr calcId="162913"/>
  <fileRecoveryPr autoRecover="0"/>
</workbook>
</file>

<file path=xl/calcChain.xml><?xml version="1.0" encoding="utf-8"?>
<calcChain xmlns="http://schemas.openxmlformats.org/spreadsheetml/2006/main">
  <c r="K25" i="10" l="1"/>
  <c r="J25" i="10"/>
  <c r="G19" i="10"/>
  <c r="F94" i="14"/>
  <c r="F93" i="14" s="1"/>
  <c r="F101" i="14"/>
  <c r="F14" i="14"/>
  <c r="G27" i="16"/>
  <c r="G20" i="16"/>
  <c r="G21" i="16"/>
  <c r="G23" i="16"/>
  <c r="G24" i="16"/>
  <c r="G26" i="16"/>
  <c r="G29" i="16"/>
  <c r="G30" i="16"/>
  <c r="G32" i="16"/>
  <c r="G33" i="16"/>
  <c r="G35" i="16"/>
  <c r="G36" i="16"/>
  <c r="G38" i="16"/>
  <c r="G39" i="16"/>
  <c r="G17" i="16"/>
  <c r="G18" i="16"/>
  <c r="G40" i="16"/>
  <c r="G41" i="16"/>
  <c r="G15" i="16"/>
  <c r="G14" i="16"/>
  <c r="F40" i="16"/>
  <c r="F41" i="16"/>
  <c r="F23" i="16"/>
  <c r="C90" i="14" l="1"/>
  <c r="C84" i="14"/>
  <c r="C51" i="14"/>
  <c r="C42" i="14"/>
  <c r="C32" i="14"/>
  <c r="C24" i="14"/>
  <c r="C14" i="14"/>
  <c r="C16" i="14"/>
  <c r="C43" i="14"/>
  <c r="C47" i="14"/>
  <c r="C49" i="14"/>
  <c r="C52" i="14"/>
  <c r="C57" i="14"/>
  <c r="C64" i="14"/>
  <c r="C75" i="14"/>
  <c r="C93" i="14"/>
  <c r="G104" i="14"/>
  <c r="G102" i="14"/>
  <c r="G95" i="14"/>
  <c r="G96" i="14"/>
  <c r="G97" i="14"/>
  <c r="G98" i="14"/>
  <c r="G99" i="14"/>
  <c r="G100" i="14"/>
  <c r="G91" i="14"/>
  <c r="G85" i="14"/>
  <c r="G86" i="14"/>
  <c r="G65" i="14"/>
  <c r="G66" i="14"/>
  <c r="G67" i="14"/>
  <c r="G68" i="14"/>
  <c r="G69" i="14"/>
  <c r="G70" i="14"/>
  <c r="G71" i="14"/>
  <c r="G72" i="14"/>
  <c r="G73" i="14"/>
  <c r="G58" i="14"/>
  <c r="G59" i="14"/>
  <c r="G60" i="14"/>
  <c r="G61" i="14"/>
  <c r="G62" i="14"/>
  <c r="G63" i="14"/>
  <c r="G53" i="14"/>
  <c r="G54" i="14"/>
  <c r="G55" i="14"/>
  <c r="G56" i="14"/>
  <c r="G76" i="14"/>
  <c r="G77" i="14"/>
  <c r="G78" i="14"/>
  <c r="G79" i="14"/>
  <c r="G80" i="14"/>
  <c r="G81" i="14"/>
  <c r="G82" i="14"/>
  <c r="G50" i="14"/>
  <c r="G48" i="14"/>
  <c r="G44" i="14"/>
  <c r="G45" i="14"/>
  <c r="G46" i="14"/>
  <c r="G29" i="14"/>
  <c r="G30" i="14"/>
  <c r="G26" i="14"/>
  <c r="G27" i="14"/>
  <c r="G21" i="14"/>
  <c r="G18" i="14"/>
  <c r="G17" i="14"/>
  <c r="F35" i="16" l="1"/>
  <c r="D35" i="16"/>
  <c r="D23" i="16" l="1"/>
  <c r="E35" i="16"/>
  <c r="E15" i="11"/>
  <c r="E19" i="11"/>
  <c r="D19" i="11"/>
  <c r="D18" i="11" s="1"/>
  <c r="D17" i="11" s="1"/>
  <c r="D15" i="11"/>
  <c r="F19" i="11"/>
  <c r="E18" i="11"/>
  <c r="E17" i="11" s="1"/>
  <c r="D36" i="8"/>
  <c r="E215" i="8"/>
  <c r="E214" i="8" s="1"/>
  <c r="E212" i="8"/>
  <c r="E211" i="8" s="1"/>
  <c r="D216" i="8"/>
  <c r="C215" i="8"/>
  <c r="D215" i="8" s="1"/>
  <c r="D213" i="8"/>
  <c r="C212" i="8"/>
  <c r="D212" i="8" s="1"/>
  <c r="C214" i="8" l="1"/>
  <c r="D214" i="8" s="1"/>
  <c r="C211" i="8"/>
  <c r="D211" i="8" s="1"/>
  <c r="F211" i="8"/>
  <c r="F17" i="11"/>
  <c r="F18" i="11"/>
  <c r="H35" i="16"/>
  <c r="C142" i="8"/>
  <c r="F214" i="8" l="1"/>
  <c r="F103" i="14"/>
  <c r="G103" i="14" l="1"/>
  <c r="D198" i="8"/>
  <c r="E197" i="8"/>
  <c r="C197" i="8"/>
  <c r="D197" i="8" l="1"/>
  <c r="D103" i="14"/>
  <c r="E101" i="8"/>
  <c r="D233" i="8"/>
  <c r="F230" i="8"/>
  <c r="E232" i="8"/>
  <c r="E231" i="8" s="1"/>
  <c r="C232" i="8"/>
  <c r="C231" i="8" s="1"/>
  <c r="D231" i="8" s="1"/>
  <c r="E103" i="14" l="1"/>
  <c r="H103" i="14"/>
  <c r="D232" i="8"/>
  <c r="F232" i="8"/>
  <c r="F231" i="8"/>
  <c r="C117" i="8"/>
  <c r="C121" i="8"/>
  <c r="E240" i="8" l="1"/>
  <c r="A7" i="14" l="1"/>
  <c r="L23" i="10"/>
  <c r="H27" i="10"/>
  <c r="C40" i="16" l="1"/>
  <c r="E8" i="17"/>
  <c r="E9" i="17"/>
  <c r="D7" i="17"/>
  <c r="D6" i="17" s="1"/>
  <c r="F7" i="17"/>
  <c r="F6" i="17" s="1"/>
  <c r="C7" i="17"/>
  <c r="C6" i="17" s="1"/>
  <c r="E7" i="17" l="1"/>
  <c r="E6" i="17" s="1"/>
  <c r="F38" i="16"/>
  <c r="D38" i="16"/>
  <c r="C41" i="16"/>
  <c r="D14" i="16"/>
  <c r="E58" i="11" l="1"/>
  <c r="F32" i="14" s="1"/>
  <c r="D58" i="11"/>
  <c r="C209" i="8"/>
  <c r="C208" i="8" s="1"/>
  <c r="C207" i="8" s="1"/>
  <c r="D36" i="16" s="1"/>
  <c r="E36" i="16" s="1"/>
  <c r="E209" i="8"/>
  <c r="E208" i="8" s="1"/>
  <c r="E207" i="8" s="1"/>
  <c r="F36" i="16" s="1"/>
  <c r="H36" i="16" s="1"/>
  <c r="D210" i="8"/>
  <c r="C249" i="8"/>
  <c r="D249" i="8" s="1"/>
  <c r="E249" i="8"/>
  <c r="D250" i="8"/>
  <c r="E192" i="8"/>
  <c r="C192" i="8"/>
  <c r="E195" i="8"/>
  <c r="E191" i="8" s="1"/>
  <c r="D194" i="8"/>
  <c r="D196" i="8"/>
  <c r="C195" i="8"/>
  <c r="C191" i="8" s="1"/>
  <c r="C126" i="8"/>
  <c r="E112" i="8"/>
  <c r="D116" i="8"/>
  <c r="C112" i="8"/>
  <c r="D58" i="8"/>
  <c r="D57" i="11" l="1"/>
  <c r="D32" i="14"/>
  <c r="F58" i="11"/>
  <c r="E57" i="11"/>
  <c r="F15" i="11"/>
  <c r="F249" i="8"/>
  <c r="D209" i="8"/>
  <c r="F208" i="8"/>
  <c r="D208" i="8"/>
  <c r="E248" i="8"/>
  <c r="C248" i="8"/>
  <c r="D195" i="8"/>
  <c r="D20" i="8"/>
  <c r="D21" i="8"/>
  <c r="D22" i="8"/>
  <c r="D24" i="8"/>
  <c r="D26" i="8"/>
  <c r="D29" i="8"/>
  <c r="D31" i="8"/>
  <c r="D39" i="8"/>
  <c r="D40" i="8"/>
  <c r="D41" i="8"/>
  <c r="D42" i="8"/>
  <c r="D44" i="8"/>
  <c r="D45" i="8"/>
  <c r="D46" i="8"/>
  <c r="D47" i="8"/>
  <c r="D48" i="8"/>
  <c r="D49" i="8"/>
  <c r="D51" i="8"/>
  <c r="D52" i="8"/>
  <c r="D53" i="8"/>
  <c r="D54" i="8"/>
  <c r="D55" i="8"/>
  <c r="D56" i="8"/>
  <c r="D57" i="8"/>
  <c r="D59" i="8"/>
  <c r="D60" i="8"/>
  <c r="D61" i="8"/>
  <c r="D63" i="8"/>
  <c r="D64" i="8"/>
  <c r="D65" i="8"/>
  <c r="D66" i="8"/>
  <c r="D67" i="8"/>
  <c r="D70" i="8"/>
  <c r="D71" i="8"/>
  <c r="D72" i="8"/>
  <c r="D77" i="8"/>
  <c r="D79" i="8"/>
  <c r="D81" i="8"/>
  <c r="D84" i="8"/>
  <c r="D87" i="8"/>
  <c r="D88" i="8"/>
  <c r="D89" i="8"/>
  <c r="D90" i="8"/>
  <c r="D92" i="8"/>
  <c r="D93" i="8"/>
  <c r="D94" i="8"/>
  <c r="D95" i="8"/>
  <c r="D96" i="8"/>
  <c r="D98" i="8"/>
  <c r="D99" i="8"/>
  <c r="D102" i="8"/>
  <c r="D103" i="8"/>
  <c r="D104" i="8"/>
  <c r="D105" i="8"/>
  <c r="D106" i="8"/>
  <c r="D107" i="8"/>
  <c r="D109" i="8"/>
  <c r="D113" i="8"/>
  <c r="D114" i="8"/>
  <c r="D115" i="8"/>
  <c r="D117" i="8"/>
  <c r="D118" i="8"/>
  <c r="D119" i="8"/>
  <c r="D120" i="8"/>
  <c r="D121" i="8"/>
  <c r="D122" i="8"/>
  <c r="D123" i="8"/>
  <c r="D124" i="8"/>
  <c r="D126" i="8"/>
  <c r="D127" i="8"/>
  <c r="D128" i="8"/>
  <c r="D129" i="8"/>
  <c r="D133" i="8"/>
  <c r="D135" i="8"/>
  <c r="D137" i="8"/>
  <c r="D138" i="8"/>
  <c r="D141" i="8"/>
  <c r="D142" i="8"/>
  <c r="D143" i="8"/>
  <c r="D144" i="8"/>
  <c r="D145" i="8"/>
  <c r="D147" i="8"/>
  <c r="D148" i="8"/>
  <c r="D149" i="8"/>
  <c r="D150" i="8"/>
  <c r="D151" i="8"/>
  <c r="D152" i="8"/>
  <c r="D153" i="8"/>
  <c r="D154" i="8"/>
  <c r="D156" i="8"/>
  <c r="D157" i="8"/>
  <c r="D158" i="8"/>
  <c r="D159" i="8"/>
  <c r="D160" i="8"/>
  <c r="D163" i="8"/>
  <c r="D166" i="8"/>
  <c r="D169" i="8"/>
  <c r="D172" i="8"/>
  <c r="D173" i="8"/>
  <c r="D174" i="8"/>
  <c r="D176" i="8"/>
  <c r="D180" i="8"/>
  <c r="D182" i="8"/>
  <c r="D183" i="8"/>
  <c r="D184" i="8"/>
  <c r="D185" i="8"/>
  <c r="D186" i="8"/>
  <c r="D187" i="8"/>
  <c r="D188" i="8"/>
  <c r="D189" i="8"/>
  <c r="D190" i="8"/>
  <c r="D193" i="8"/>
  <c r="D201" i="8"/>
  <c r="D202" i="8"/>
  <c r="D204" i="8"/>
  <c r="D205" i="8"/>
  <c r="D206" i="8"/>
  <c r="D228" i="8"/>
  <c r="D230" i="8"/>
  <c r="D237" i="8"/>
  <c r="D239" i="8"/>
  <c r="D241" i="8"/>
  <c r="D244" i="8"/>
  <c r="D245" i="8"/>
  <c r="D255" i="8"/>
  <c r="D221" i="8"/>
  <c r="D223" i="8"/>
  <c r="H7" i="17"/>
  <c r="H8" i="17"/>
  <c r="H9" i="17"/>
  <c r="H6" i="17"/>
  <c r="G7" i="17"/>
  <c r="G8" i="17"/>
  <c r="G9" i="17"/>
  <c r="G6" i="17"/>
  <c r="F57" i="11" l="1"/>
  <c r="F248" i="8"/>
  <c r="E247" i="8"/>
  <c r="D207" i="8"/>
  <c r="F207" i="8"/>
  <c r="D248" i="8"/>
  <c r="C247" i="8"/>
  <c r="H24" i="10"/>
  <c r="H23" i="10"/>
  <c r="F14" i="16"/>
  <c r="D247" i="8" l="1"/>
  <c r="C246" i="8"/>
  <c r="D246" i="8" s="1"/>
  <c r="F247" i="8"/>
  <c r="E246" i="8"/>
  <c r="E220" i="8"/>
  <c r="E222" i="8"/>
  <c r="C222" i="8"/>
  <c r="D222" i="8" s="1"/>
  <c r="C220" i="8"/>
  <c r="D220" i="8" s="1"/>
  <c r="E38" i="16"/>
  <c r="E227" i="8"/>
  <c r="C227" i="8"/>
  <c r="E229" i="8"/>
  <c r="C229" i="8"/>
  <c r="D229" i="8" s="1"/>
  <c r="D192" i="8"/>
  <c r="C89" i="14"/>
  <c r="E168" i="8"/>
  <c r="F90" i="14" s="1"/>
  <c r="C168" i="8"/>
  <c r="F246" i="8" l="1"/>
  <c r="F89" i="14"/>
  <c r="G89" i="14" s="1"/>
  <c r="G90" i="14"/>
  <c r="E167" i="8"/>
  <c r="E219" i="8"/>
  <c r="C226" i="8"/>
  <c r="D227" i="8"/>
  <c r="D90" i="14"/>
  <c r="D168" i="8"/>
  <c r="H38" i="16"/>
  <c r="E226" i="8"/>
  <c r="E225" i="8" s="1"/>
  <c r="F39" i="16" s="1"/>
  <c r="F227" i="8"/>
  <c r="F229" i="8"/>
  <c r="C219" i="8"/>
  <c r="F222" i="8"/>
  <c r="F220" i="8"/>
  <c r="F168" i="8"/>
  <c r="C167" i="8"/>
  <c r="D167" i="8" s="1"/>
  <c r="C171" i="8"/>
  <c r="D171" i="8" s="1"/>
  <c r="C146" i="8"/>
  <c r="D146" i="8" s="1"/>
  <c r="D112" i="8"/>
  <c r="C80" i="8"/>
  <c r="D80" i="8" s="1"/>
  <c r="C76" i="8"/>
  <c r="D76" i="8" s="1"/>
  <c r="C38" i="8"/>
  <c r="D23" i="11"/>
  <c r="D32" i="11"/>
  <c r="D28" i="11"/>
  <c r="D55" i="11"/>
  <c r="D51" i="11"/>
  <c r="D46" i="11"/>
  <c r="D42" i="11"/>
  <c r="D40" i="11"/>
  <c r="D34" i="11"/>
  <c r="E32" i="14"/>
  <c r="E254" i="8"/>
  <c r="C254" i="8"/>
  <c r="D254" i="8" s="1"/>
  <c r="C243" i="8"/>
  <c r="D243" i="8" s="1"/>
  <c r="C240" i="8"/>
  <c r="D240" i="8" s="1"/>
  <c r="C238" i="8"/>
  <c r="C236" i="8"/>
  <c r="D236" i="8" s="1"/>
  <c r="C179" i="8"/>
  <c r="D179" i="8" s="1"/>
  <c r="C181" i="8"/>
  <c r="D181" i="8" s="1"/>
  <c r="C175" i="8"/>
  <c r="D175" i="8" s="1"/>
  <c r="C165" i="8"/>
  <c r="D88" i="14" s="1"/>
  <c r="C162" i="8"/>
  <c r="D162" i="8" s="1"/>
  <c r="C155" i="8"/>
  <c r="D155" i="8" s="1"/>
  <c r="C140" i="8"/>
  <c r="D140" i="8" s="1"/>
  <c r="C136" i="8"/>
  <c r="D136" i="8" s="1"/>
  <c r="C132" i="8"/>
  <c r="D132" i="8" s="1"/>
  <c r="C134" i="8"/>
  <c r="D134" i="8" s="1"/>
  <c r="C78" i="8"/>
  <c r="D78" i="8" s="1"/>
  <c r="C25" i="8"/>
  <c r="C108" i="8"/>
  <c r="C101" i="8"/>
  <c r="C97" i="8"/>
  <c r="D97" i="8" s="1"/>
  <c r="C91" i="8"/>
  <c r="D91" i="8" s="1"/>
  <c r="C83" i="8"/>
  <c r="D83" i="8" s="1"/>
  <c r="C86" i="8"/>
  <c r="D86" i="8" s="1"/>
  <c r="E28" i="8"/>
  <c r="C28" i="8"/>
  <c r="C30" i="8"/>
  <c r="D30" i="8" s="1"/>
  <c r="C23" i="8"/>
  <c r="C19" i="8"/>
  <c r="C69" i="8"/>
  <c r="D69" i="8" s="1"/>
  <c r="C62" i="8"/>
  <c r="D62" i="8" s="1"/>
  <c r="C50" i="8"/>
  <c r="C35" i="8"/>
  <c r="D35" i="8" s="1"/>
  <c r="C43" i="8"/>
  <c r="D52" i="14" l="1"/>
  <c r="D47" i="14"/>
  <c r="D101" i="8"/>
  <c r="D94" i="14"/>
  <c r="D43" i="14"/>
  <c r="D57" i="14"/>
  <c r="E57" i="14" s="1"/>
  <c r="D49" i="14"/>
  <c r="E49" i="14" s="1"/>
  <c r="D238" i="8"/>
  <c r="D226" i="8"/>
  <c r="C225" i="8"/>
  <c r="D50" i="8"/>
  <c r="D64" i="14"/>
  <c r="D28" i="8"/>
  <c r="E52" i="14"/>
  <c r="E90" i="14"/>
  <c r="H90" i="14"/>
  <c r="D89" i="14"/>
  <c r="D23" i="8"/>
  <c r="D108" i="8"/>
  <c r="D101" i="14"/>
  <c r="F254" i="8"/>
  <c r="C253" i="8"/>
  <c r="D253" i="8" s="1"/>
  <c r="C218" i="8"/>
  <c r="D218" i="8" s="1"/>
  <c r="D219" i="8"/>
  <c r="C164" i="8"/>
  <c r="D164" i="8" s="1"/>
  <c r="D165" i="8"/>
  <c r="D43" i="8"/>
  <c r="D38" i="8"/>
  <c r="C34" i="8"/>
  <c r="D34" i="8" s="1"/>
  <c r="D25" i="8"/>
  <c r="D19" i="8"/>
  <c r="F226" i="8"/>
  <c r="F219" i="8"/>
  <c r="E218" i="8"/>
  <c r="F167" i="8"/>
  <c r="C27" i="8"/>
  <c r="D27" i="8" s="1"/>
  <c r="E253" i="8"/>
  <c r="E252" i="8" s="1"/>
  <c r="F28" i="8"/>
  <c r="C37" i="8"/>
  <c r="D37" i="8" s="1"/>
  <c r="E35" i="8"/>
  <c r="E38" i="8"/>
  <c r="D42" i="14" l="1"/>
  <c r="D93" i="14"/>
  <c r="E43" i="14"/>
  <c r="D225" i="8"/>
  <c r="D39" i="16"/>
  <c r="H39" i="16"/>
  <c r="E89" i="14"/>
  <c r="H89" i="14"/>
  <c r="C252" i="8"/>
  <c r="C251" i="8" s="1"/>
  <c r="D251" i="8" s="1"/>
  <c r="C217" i="8"/>
  <c r="D217" i="8" s="1"/>
  <c r="F225" i="8"/>
  <c r="F218" i="8"/>
  <c r="E217" i="8"/>
  <c r="F253" i="8"/>
  <c r="F38" i="8"/>
  <c r="F35" i="8"/>
  <c r="K24" i="10"/>
  <c r="K23" i="10"/>
  <c r="J24" i="10"/>
  <c r="J23" i="10"/>
  <c r="D252" i="8" l="1"/>
  <c r="E39" i="16"/>
  <c r="F217" i="8"/>
  <c r="F252" i="8"/>
  <c r="E251" i="8"/>
  <c r="I25" i="10"/>
  <c r="G25" i="10"/>
  <c r="H25" i="10" s="1"/>
  <c r="E101" i="14"/>
  <c r="E94" i="14"/>
  <c r="D84" i="14"/>
  <c r="D75" i="14"/>
  <c r="E75" i="14" s="1"/>
  <c r="D74" i="14"/>
  <c r="E64" i="14"/>
  <c r="E47" i="14"/>
  <c r="D36" i="14"/>
  <c r="D31" i="14"/>
  <c r="E31" i="14" s="1"/>
  <c r="D28" i="14"/>
  <c r="E28" i="14" s="1"/>
  <c r="D25" i="14"/>
  <c r="D23" i="14"/>
  <c r="D20" i="14"/>
  <c r="E20" i="14" s="1"/>
  <c r="D19" i="14"/>
  <c r="E19" i="14" s="1"/>
  <c r="D15" i="14"/>
  <c r="E15" i="14" s="1"/>
  <c r="E25" i="14" l="1"/>
  <c r="D24" i="14"/>
  <c r="E74" i="14"/>
  <c r="D51" i="14"/>
  <c r="E51" i="14" s="1"/>
  <c r="D35" i="14"/>
  <c r="E36" i="14"/>
  <c r="D22" i="14"/>
  <c r="E22" i="14" s="1"/>
  <c r="E23" i="14"/>
  <c r="D83" i="14"/>
  <c r="E83" i="14" s="1"/>
  <c r="E84" i="14"/>
  <c r="D87" i="14"/>
  <c r="E87" i="14" s="1"/>
  <c r="E88" i="14"/>
  <c r="F251" i="8"/>
  <c r="E24" i="14"/>
  <c r="E19" i="8"/>
  <c r="E243" i="8"/>
  <c r="D34" i="14" l="1"/>
  <c r="E35" i="14"/>
  <c r="D41" i="14"/>
  <c r="E41" i="14" s="1"/>
  <c r="E42" i="14"/>
  <c r="D92" i="14"/>
  <c r="E93" i="14"/>
  <c r="F243" i="8"/>
  <c r="F19" i="8"/>
  <c r="E83" i="8"/>
  <c r="F83" i="8" l="1"/>
  <c r="G15" i="10"/>
  <c r="H15" i="10" s="1"/>
  <c r="E34" i="14"/>
  <c r="G18" i="10"/>
  <c r="H18" i="10" s="1"/>
  <c r="E92" i="14"/>
  <c r="D105" i="14"/>
  <c r="E105" i="14" s="1"/>
  <c r="G17" i="10"/>
  <c r="H17" i="10" s="1"/>
  <c r="A2" i="8" l="1"/>
  <c r="A7" i="16"/>
  <c r="E34" i="11" l="1"/>
  <c r="F16" i="14" l="1"/>
  <c r="F34" i="11"/>
  <c r="C161" i="8"/>
  <c r="D161" i="8" s="1"/>
  <c r="E236" i="8"/>
  <c r="F236" i="8" s="1"/>
  <c r="E171" i="8"/>
  <c r="F171" i="8" s="1"/>
  <c r="E136" i="8"/>
  <c r="F136" i="8" s="1"/>
  <c r="E43" i="8"/>
  <c r="E40" i="11"/>
  <c r="F40" i="11" s="1"/>
  <c r="E55" i="11"/>
  <c r="F55" i="11" s="1"/>
  <c r="D54" i="11"/>
  <c r="D53" i="11" s="1"/>
  <c r="G16" i="14" l="1"/>
  <c r="D32" i="16"/>
  <c r="E32" i="16" s="1"/>
  <c r="F43" i="8"/>
  <c r="D31" i="11"/>
  <c r="D16" i="14"/>
  <c r="D14" i="14" s="1"/>
  <c r="F19" i="14"/>
  <c r="E54" i="11"/>
  <c r="C242" i="8"/>
  <c r="D242" i="8" s="1"/>
  <c r="F240" i="8"/>
  <c r="E238" i="8"/>
  <c r="F238" i="8" s="1"/>
  <c r="C235" i="8"/>
  <c r="D235" i="8" s="1"/>
  <c r="E162" i="8"/>
  <c r="F162" i="8" s="1"/>
  <c r="E134" i="8"/>
  <c r="F134" i="8" s="1"/>
  <c r="E132" i="8"/>
  <c r="F132" i="8" s="1"/>
  <c r="C131" i="8"/>
  <c r="D131" i="8" s="1"/>
  <c r="E126" i="8"/>
  <c r="F126" i="8" s="1"/>
  <c r="C125" i="8"/>
  <c r="D125" i="8" s="1"/>
  <c r="C75" i="8"/>
  <c r="D75" i="8" s="1"/>
  <c r="E78" i="8"/>
  <c r="F78" i="8" s="1"/>
  <c r="E53" i="11" l="1"/>
  <c r="F53" i="11" s="1"/>
  <c r="H16" i="14"/>
  <c r="E16" i="14"/>
  <c r="F54" i="11"/>
  <c r="G19" i="14"/>
  <c r="H19" i="14"/>
  <c r="E161" i="8"/>
  <c r="F161" i="8" s="1"/>
  <c r="E131" i="8"/>
  <c r="E235" i="8"/>
  <c r="F235" i="8" s="1"/>
  <c r="E242" i="8"/>
  <c r="F242" i="8" s="1"/>
  <c r="C234" i="8"/>
  <c r="C87" i="14"/>
  <c r="C83" i="14"/>
  <c r="C35" i="14"/>
  <c r="C31" i="14"/>
  <c r="C22" i="14"/>
  <c r="C224" i="8" l="1"/>
  <c r="D33" i="16"/>
  <c r="E33" i="16" s="1"/>
  <c r="D234" i="8"/>
  <c r="D13" i="14"/>
  <c r="E13" i="14" s="1"/>
  <c r="E14" i="14"/>
  <c r="F131" i="8"/>
  <c r="F32" i="16"/>
  <c r="H32" i="16" s="1"/>
  <c r="C34" i="14"/>
  <c r="E234" i="8"/>
  <c r="F33" i="16" s="1"/>
  <c r="D224" i="8" l="1"/>
  <c r="C41" i="14"/>
  <c r="F17" i="10" s="1"/>
  <c r="E224" i="8"/>
  <c r="F224" i="8" s="1"/>
  <c r="H33" i="16"/>
  <c r="D37" i="14"/>
  <c r="E37" i="14" s="1"/>
  <c r="G14" i="10"/>
  <c r="H14" i="10" s="1"/>
  <c r="F234" i="8"/>
  <c r="C92" i="14"/>
  <c r="F15" i="10"/>
  <c r="F18" i="10" l="1"/>
  <c r="F16" i="10" s="1"/>
  <c r="G16" i="10"/>
  <c r="H16" i="10" s="1"/>
  <c r="C105" i="14"/>
  <c r="D50" i="11"/>
  <c r="D49" i="11" s="1"/>
  <c r="D29" i="16" s="1"/>
  <c r="E29" i="16" s="1"/>
  <c r="E51" i="11"/>
  <c r="F51" i="11" s="1"/>
  <c r="D45" i="11"/>
  <c r="D44" i="11" s="1"/>
  <c r="D26" i="16" s="1"/>
  <c r="E26" i="16" s="1"/>
  <c r="E46" i="11"/>
  <c r="F46" i="11" s="1"/>
  <c r="F28" i="14" l="1"/>
  <c r="F36" i="14"/>
  <c r="E50" i="11"/>
  <c r="F50" i="11" s="1"/>
  <c r="E45" i="11"/>
  <c r="F45" i="11" s="1"/>
  <c r="E42" i="11"/>
  <c r="F42" i="11" s="1"/>
  <c r="E32" i="11"/>
  <c r="D27" i="11"/>
  <c r="D26" i="11" s="1"/>
  <c r="D20" i="16" s="1"/>
  <c r="E28" i="11"/>
  <c r="F28" i="11" s="1"/>
  <c r="D22" i="11"/>
  <c r="D14" i="11"/>
  <c r="D13" i="11" s="1"/>
  <c r="E23" i="11"/>
  <c r="F23" i="11" s="1"/>
  <c r="E20" i="16" l="1"/>
  <c r="D21" i="11"/>
  <c r="D17" i="16" s="1"/>
  <c r="E17" i="16" s="1"/>
  <c r="E14" i="16"/>
  <c r="F15" i="14"/>
  <c r="H15" i="14" s="1"/>
  <c r="F32" i="11"/>
  <c r="G36" i="14"/>
  <c r="H36" i="14"/>
  <c r="F35" i="14"/>
  <c r="F23" i="14"/>
  <c r="F20" i="14"/>
  <c r="G28" i="14"/>
  <c r="H28" i="14"/>
  <c r="F25" i="14"/>
  <c r="F24" i="14" s="1"/>
  <c r="E31" i="11"/>
  <c r="F31" i="11" s="1"/>
  <c r="E44" i="11"/>
  <c r="F44" i="11" s="1"/>
  <c r="D30" i="11"/>
  <c r="E49" i="11"/>
  <c r="F49" i="11" s="1"/>
  <c r="E22" i="11"/>
  <c r="F22" i="11" s="1"/>
  <c r="E27" i="11"/>
  <c r="F27" i="11" s="1"/>
  <c r="D12" i="11" l="1"/>
  <c r="D40" i="16"/>
  <c r="H14" i="14"/>
  <c r="G15" i="14"/>
  <c r="F26" i="16"/>
  <c r="H26" i="16" s="1"/>
  <c r="H20" i="14"/>
  <c r="G20" i="14"/>
  <c r="H35" i="14"/>
  <c r="F34" i="14"/>
  <c r="G35" i="14"/>
  <c r="G23" i="14"/>
  <c r="H23" i="14"/>
  <c r="F22" i="14"/>
  <c r="F29" i="16"/>
  <c r="H29" i="16" s="1"/>
  <c r="G25" i="14"/>
  <c r="H25" i="14"/>
  <c r="C13" i="14"/>
  <c r="C37" i="14" s="1"/>
  <c r="E26" i="11"/>
  <c r="F26" i="11" s="1"/>
  <c r="G13" i="10"/>
  <c r="E21" i="11"/>
  <c r="F21" i="11" s="1"/>
  <c r="G14" i="14" l="1"/>
  <c r="E40" i="16"/>
  <c r="E23" i="16"/>
  <c r="H13" i="10"/>
  <c r="H34" i="14"/>
  <c r="G34" i="14"/>
  <c r="F20" i="16"/>
  <c r="H20" i="16" s="1"/>
  <c r="H22" i="14"/>
  <c r="G22" i="14"/>
  <c r="G24" i="14"/>
  <c r="H24" i="14"/>
  <c r="F14" i="10"/>
  <c r="F13" i="10" s="1"/>
  <c r="F19" i="10" s="1"/>
  <c r="F17" i="16"/>
  <c r="H17" i="16" s="1"/>
  <c r="I15" i="10"/>
  <c r="H19" i="10" l="1"/>
  <c r="H28" i="10" s="1"/>
  <c r="G28" i="10"/>
  <c r="K15" i="10"/>
  <c r="J15" i="10"/>
  <c r="C203" i="8"/>
  <c r="D203" i="8" s="1"/>
  <c r="C200" i="8"/>
  <c r="D200" i="8" s="1"/>
  <c r="E204" i="8"/>
  <c r="F204" i="8" s="1"/>
  <c r="E201" i="8"/>
  <c r="F201" i="8" s="1"/>
  <c r="D191" i="8"/>
  <c r="C178" i="8"/>
  <c r="D178" i="8" s="1"/>
  <c r="E188" i="8"/>
  <c r="F188" i="8" s="1"/>
  <c r="E185" i="8"/>
  <c r="F185" i="8" s="1"/>
  <c r="F192" i="8"/>
  <c r="E181" i="8"/>
  <c r="E179" i="8"/>
  <c r="C170" i="8"/>
  <c r="D170" i="8" s="1"/>
  <c r="C139" i="8"/>
  <c r="E165" i="8"/>
  <c r="E175" i="8"/>
  <c r="F175" i="8" s="1"/>
  <c r="E155" i="8"/>
  <c r="F155" i="8" s="1"/>
  <c r="E153" i="8"/>
  <c r="F153" i="8" s="1"/>
  <c r="E146" i="8"/>
  <c r="F146" i="8" s="1"/>
  <c r="E142" i="8"/>
  <c r="F142" i="8" s="1"/>
  <c r="E140" i="8"/>
  <c r="F52" i="14" s="1"/>
  <c r="C111" i="8"/>
  <c r="D111" i="8" s="1"/>
  <c r="E117" i="8"/>
  <c r="F117" i="8" s="1"/>
  <c r="E128" i="8"/>
  <c r="F128" i="8" s="1"/>
  <c r="E121" i="8"/>
  <c r="F121" i="8" s="1"/>
  <c r="E119" i="8"/>
  <c r="F119" i="8" s="1"/>
  <c r="F112" i="8"/>
  <c r="C100" i="8"/>
  <c r="D100" i="8" s="1"/>
  <c r="C82" i="8"/>
  <c r="D82" i="8" s="1"/>
  <c r="E97" i="8"/>
  <c r="F97" i="8" s="1"/>
  <c r="E91" i="8"/>
  <c r="F91" i="8" s="1"/>
  <c r="E108" i="8"/>
  <c r="F101" i="8"/>
  <c r="E86" i="8"/>
  <c r="E80" i="8"/>
  <c r="F80" i="8" s="1"/>
  <c r="E76" i="8"/>
  <c r="F43" i="14" s="1"/>
  <c r="F165" i="8" l="1"/>
  <c r="F88" i="14"/>
  <c r="F57" i="14"/>
  <c r="F108" i="8"/>
  <c r="F179" i="8"/>
  <c r="C130" i="8"/>
  <c r="D139" i="8"/>
  <c r="F181" i="8"/>
  <c r="F76" i="8"/>
  <c r="F140" i="8"/>
  <c r="F86" i="8"/>
  <c r="E200" i="8"/>
  <c r="F200" i="8" s="1"/>
  <c r="E164" i="8"/>
  <c r="F164" i="8" s="1"/>
  <c r="C199" i="8"/>
  <c r="D199" i="8" s="1"/>
  <c r="E125" i="8"/>
  <c r="F125" i="8" s="1"/>
  <c r="E203" i="8"/>
  <c r="F203" i="8" s="1"/>
  <c r="F191" i="8"/>
  <c r="E75" i="8"/>
  <c r="F75" i="8" s="1"/>
  <c r="C177" i="8"/>
  <c r="D177" i="8" s="1"/>
  <c r="E178" i="8"/>
  <c r="F178" i="8" s="1"/>
  <c r="E139" i="8"/>
  <c r="C110" i="8"/>
  <c r="D110" i="8" s="1"/>
  <c r="E170" i="8"/>
  <c r="F170" i="8" s="1"/>
  <c r="E111" i="8"/>
  <c r="F111" i="8" s="1"/>
  <c r="C74" i="8"/>
  <c r="D74" i="8" s="1"/>
  <c r="E82" i="8"/>
  <c r="F82" i="8" s="1"/>
  <c r="E100" i="8"/>
  <c r="F100" i="8" s="1"/>
  <c r="C68" i="8"/>
  <c r="D68" i="8" s="1"/>
  <c r="E69" i="8"/>
  <c r="F69" i="8" s="1"/>
  <c r="E62" i="8"/>
  <c r="F62" i="8" s="1"/>
  <c r="F60" i="8"/>
  <c r="E50" i="8"/>
  <c r="C18" i="8"/>
  <c r="D18" i="8" s="1"/>
  <c r="E30" i="8"/>
  <c r="E25" i="8"/>
  <c r="F49" i="14" s="1"/>
  <c r="E23" i="8"/>
  <c r="F47" i="14" s="1"/>
  <c r="F42" i="14" l="1"/>
  <c r="D130" i="8"/>
  <c r="C73" i="8"/>
  <c r="D73" i="8" s="1"/>
  <c r="F50" i="8"/>
  <c r="F64" i="14"/>
  <c r="E199" i="8"/>
  <c r="F30" i="16" s="1"/>
  <c r="F139" i="8"/>
  <c r="E130" i="8"/>
  <c r="F130" i="8" s="1"/>
  <c r="F25" i="8"/>
  <c r="F30" i="8"/>
  <c r="E27" i="8"/>
  <c r="F27" i="8" s="1"/>
  <c r="F23" i="8"/>
  <c r="E18" i="8"/>
  <c r="F18" i="8" s="1"/>
  <c r="D30" i="16"/>
  <c r="E30" i="16" s="1"/>
  <c r="F199" i="8"/>
  <c r="D27" i="16"/>
  <c r="E27" i="16" s="1"/>
  <c r="D21" i="16"/>
  <c r="E21" i="16" s="1"/>
  <c r="D18" i="16"/>
  <c r="E18" i="16" s="1"/>
  <c r="H88" i="14"/>
  <c r="F87" i="14"/>
  <c r="G88" i="14"/>
  <c r="G94" i="14"/>
  <c r="H94" i="14"/>
  <c r="F74" i="14"/>
  <c r="G101" i="14"/>
  <c r="H101" i="14"/>
  <c r="G57" i="14"/>
  <c r="H57" i="14"/>
  <c r="G43" i="14"/>
  <c r="H43" i="14"/>
  <c r="F84" i="14"/>
  <c r="F75" i="14"/>
  <c r="F51" i="14" s="1"/>
  <c r="E177" i="8"/>
  <c r="F177" i="8" s="1"/>
  <c r="E110" i="8"/>
  <c r="F110" i="8" s="1"/>
  <c r="E74" i="8"/>
  <c r="C33" i="8"/>
  <c r="D33" i="8" s="1"/>
  <c r="E68" i="8"/>
  <c r="F68" i="8" s="1"/>
  <c r="E37" i="8"/>
  <c r="F37" i="8" s="1"/>
  <c r="E34" i="8"/>
  <c r="F34" i="8" s="1"/>
  <c r="C17" i="8"/>
  <c r="D24" i="16" s="1"/>
  <c r="F25" i="10"/>
  <c r="F74" i="8" l="1"/>
  <c r="E73" i="8"/>
  <c r="F73" i="8" s="1"/>
  <c r="E24" i="16"/>
  <c r="D17" i="8"/>
  <c r="E17" i="8"/>
  <c r="F24" i="16" s="1"/>
  <c r="H30" i="16"/>
  <c r="D15" i="16"/>
  <c r="C16" i="8"/>
  <c r="F21" i="16"/>
  <c r="H21" i="16" s="1"/>
  <c r="F27" i="16"/>
  <c r="H27" i="16" s="1"/>
  <c r="G74" i="14"/>
  <c r="H74" i="14"/>
  <c r="H87" i="14"/>
  <c r="G87" i="14"/>
  <c r="F92" i="14"/>
  <c r="H93" i="14"/>
  <c r="G93" i="14"/>
  <c r="H49" i="14"/>
  <c r="G49" i="14"/>
  <c r="G84" i="14"/>
  <c r="H84" i="14"/>
  <c r="H47" i="14"/>
  <c r="G47" i="14"/>
  <c r="G75" i="14"/>
  <c r="H75" i="14"/>
  <c r="G52" i="14"/>
  <c r="H52" i="14"/>
  <c r="H64" i="14"/>
  <c r="G64" i="14"/>
  <c r="F18" i="16"/>
  <c r="H18" i="16" s="1"/>
  <c r="F83" i="14"/>
  <c r="C32" i="8"/>
  <c r="E33" i="8"/>
  <c r="E15" i="16" l="1"/>
  <c r="D41" i="16"/>
  <c r="E41" i="16" s="1"/>
  <c r="D32" i="8"/>
  <c r="C15" i="8"/>
  <c r="D15" i="8" s="1"/>
  <c r="D16" i="8"/>
  <c r="F33" i="8"/>
  <c r="F15" i="16"/>
  <c r="H15" i="16" s="1"/>
  <c r="F17" i="8"/>
  <c r="F41" i="14"/>
  <c r="H92" i="14"/>
  <c r="G92" i="14"/>
  <c r="H51" i="14"/>
  <c r="G51" i="14"/>
  <c r="H83" i="14"/>
  <c r="G83" i="14"/>
  <c r="H42" i="14"/>
  <c r="G42" i="14"/>
  <c r="I18" i="10"/>
  <c r="E32" i="8"/>
  <c r="F32" i="8" s="1"/>
  <c r="E16" i="8"/>
  <c r="E15" i="8" l="1"/>
  <c r="F15" i="8" s="1"/>
  <c r="H41" i="16"/>
  <c r="H24" i="16"/>
  <c r="F16" i="8"/>
  <c r="C14" i="8"/>
  <c r="D14" i="8" s="1"/>
  <c r="K18" i="10"/>
  <c r="J18" i="10"/>
  <c r="H41" i="14"/>
  <c r="G41" i="14"/>
  <c r="F105" i="14"/>
  <c r="I17" i="10"/>
  <c r="E14" i="11"/>
  <c r="F14" i="11" s="1"/>
  <c r="E14" i="8" l="1"/>
  <c r="E13" i="8" s="1"/>
  <c r="E12" i="8" s="1"/>
  <c r="E11" i="8" s="1"/>
  <c r="C13" i="8"/>
  <c r="D13" i="8" s="1"/>
  <c r="K17" i="10"/>
  <c r="J17" i="10"/>
  <c r="G32" i="14"/>
  <c r="H32" i="14"/>
  <c r="H105" i="14"/>
  <c r="G105" i="14"/>
  <c r="F31" i="14"/>
  <c r="I16" i="10"/>
  <c r="E13" i="11"/>
  <c r="F13" i="11" s="1"/>
  <c r="F14" i="8" l="1"/>
  <c r="C12" i="8"/>
  <c r="C11" i="8" s="1"/>
  <c r="K16" i="10"/>
  <c r="J16" i="10"/>
  <c r="G31" i="14"/>
  <c r="H31" i="14"/>
  <c r="H14" i="16"/>
  <c r="F13" i="14"/>
  <c r="F13" i="8"/>
  <c r="E30" i="11"/>
  <c r="F30" i="11" l="1"/>
  <c r="E12" i="11"/>
  <c r="D11" i="8"/>
  <c r="D12" i="8"/>
  <c r="G13" i="14"/>
  <c r="H13" i="14"/>
  <c r="F37" i="14"/>
  <c r="F12" i="8"/>
  <c r="H23" i="16" l="1"/>
  <c r="H40" i="16"/>
  <c r="F12" i="11"/>
  <c r="G37" i="14"/>
  <c r="H37" i="14"/>
  <c r="I14" i="10"/>
  <c r="F11" i="8"/>
  <c r="K14" i="10" l="1"/>
  <c r="J14" i="10"/>
  <c r="I13" i="10"/>
  <c r="K13" i="10" l="1"/>
  <c r="I19" i="10"/>
  <c r="J13" i="10"/>
  <c r="K19" i="10" l="1"/>
  <c r="J19" i="10"/>
</calcChain>
</file>

<file path=xl/sharedStrings.xml><?xml version="1.0" encoding="utf-8"?>
<sst xmlns="http://schemas.openxmlformats.org/spreadsheetml/2006/main" count="651" uniqueCount="288">
  <si>
    <t>VRSTA RASHODA / IZDATAKA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</si>
  <si>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</si>
  <si>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</si>
  <si>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</si>
  <si>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</si>
  <si>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</si>
  <si>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</si>
  <si>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</si>
  <si>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</si>
  <si>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</si>
  <si>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</si>
  <si>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</si>
  <si>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</si>
  <si>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</si>
  <si>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</si>
  <si>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</si>
  <si>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</si>
  <si>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</si>
  <si>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</si>
  <si>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</si>
  <si>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</si>
  <si>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</si>
  <si>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</si>
  <si>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</si>
  <si>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</si>
  <si>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</si>
  <si>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</si>
  <si>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</si>
  <si>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</si>
  <si>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</si>
  <si>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</si>
  <si>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</si>
  <si>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</si>
  <si>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</si>
  <si>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</si>
  <si>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</si>
  <si>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</si>
  <si>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</si>
  <si>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</si>
  <si>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</si>
  <si>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</si>
  <si>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</si>
  <si>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</si>
  <si>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</si>
  <si>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Ostali nespomenuti rashodi poslovanja</t>
  </si>
  <si>
    <t>3431</t>
  </si>
  <si>
    <t>Bankarske usluge i usluge platnog prometa</t>
  </si>
  <si>
    <t>3433</t>
  </si>
  <si>
    <t>Zatezne kamate</t>
  </si>
  <si>
    <t>6615</t>
  </si>
  <si>
    <t>6526</t>
  </si>
  <si>
    <t>Ostali nespomenuti prihodi</t>
  </si>
  <si>
    <t>6361</t>
  </si>
  <si>
    <t>Kapitalne pomoći proračunskim korisnicima iz proračuna koji im nije nadležan</t>
  </si>
  <si>
    <t>6631</t>
  </si>
  <si>
    <t>Tekuće donacije</t>
  </si>
  <si>
    <t>7211</t>
  </si>
  <si>
    <t>Stambeni objekti</t>
  </si>
  <si>
    <t>MATERIJALNI RASHODI</t>
  </si>
  <si>
    <t>FINANCIJSKI RASHODI</t>
  </si>
  <si>
    <t>Razdjel 006 UO ZA OBRAZOVANJE, ŠPORT I KULTURU</t>
  </si>
  <si>
    <t>Glavni program A05 OBRAZOVANJE, ŠPORT I KULTURA</t>
  </si>
  <si>
    <t>Program 6000 Odgoj i obrazovanje</t>
  </si>
  <si>
    <t>RASHODI ZA ZAPOSLENE</t>
  </si>
  <si>
    <t>3113</t>
  </si>
  <si>
    <t>Plaće za prekovremeni rad</t>
  </si>
  <si>
    <t>Ostali nespomenuti financijski rashodi</t>
  </si>
  <si>
    <t>4221</t>
  </si>
  <si>
    <t xml:space="preserve">Uredska oprema i namještaj                                                                          </t>
  </si>
  <si>
    <t>4241</t>
  </si>
  <si>
    <t>Knjige</t>
  </si>
  <si>
    <t>3291</t>
  </si>
  <si>
    <t>Naknade za rad predstavničkih i izvršnih tijela, povjerenstava i slično</t>
  </si>
  <si>
    <t>Instrumenti, uređaji i strojevi</t>
  </si>
  <si>
    <t>Ostali rashodi za zaposlene</t>
  </si>
  <si>
    <t>Materijal i sirovine</t>
  </si>
  <si>
    <t>Zakupnine i najamnine</t>
  </si>
  <si>
    <t>4227</t>
  </si>
  <si>
    <t>Uređaji, strojevi i oprema za ostale namjene</t>
  </si>
  <si>
    <t>PRIHODI IZ NADLEŽNOG PRORAČUNA</t>
  </si>
  <si>
    <t>Prihodi iz nadležnog proračuna za financiranje rashoda poslovanja</t>
  </si>
  <si>
    <t>PRIHODI OD PRODAJE PROIZVODA I ROBE TE PRUŽENIH USLUGA</t>
  </si>
  <si>
    <t>PRIHODI OD UPRAVNIH I ADM.PRISTOJBI, PRISTOJBI PO POSEBNIM PROPISIMA I NAKNADA</t>
  </si>
  <si>
    <t>POMOĆI IZ INOZEMSTVA I OD SUBJEKATA UNUTAR OPĆEG PRORAČUNA</t>
  </si>
  <si>
    <t>PRIHODI OD DONACIJA</t>
  </si>
  <si>
    <t>PRIHODI OD PRODAJE PROIZVEDENE DUGOTRAJNE IMOVINE</t>
  </si>
  <si>
    <t>Komunikacijska oprema</t>
  </si>
  <si>
    <t>Oprema za održavanje i zaštitu</t>
  </si>
  <si>
    <t>Sportska i glazbena oprema</t>
  </si>
  <si>
    <t>Kapitalne donacije</t>
  </si>
  <si>
    <t>INDEKS</t>
  </si>
  <si>
    <t>PRORAČUNSKI KORISNIK:</t>
  </si>
  <si>
    <t>OPĆI DIO</t>
  </si>
  <si>
    <t>PRIHODI UKUPNO</t>
  </si>
  <si>
    <t>PRIHODI OD PRODAJE NEFINANCIJSKE IMOVINE</t>
  </si>
  <si>
    <t>RASHODI UKUPNO</t>
  </si>
  <si>
    <t>RASHODI ZA NABAVU NEFINANCIJSKE IMOVINE</t>
  </si>
  <si>
    <t>RAZLIKA - VIŠAK / MANJAK</t>
  </si>
  <si>
    <t>IZVJEŠTAJ O IZVRŠENJU FINANCIJSKOG PLANA</t>
  </si>
  <si>
    <t xml:space="preserve">INDEKS </t>
  </si>
  <si>
    <t>BROJ KONTA</t>
  </si>
  <si>
    <t>Plaće (bruto)</t>
  </si>
  <si>
    <t>Plaće za redovan rad</t>
  </si>
  <si>
    <t>Doprinosi na plaće</t>
  </si>
  <si>
    <t>Doprinosi za zdravstveno osiguranje</t>
  </si>
  <si>
    <t>Naknade troškova zaposlenima</t>
  </si>
  <si>
    <t>Rashodi za materijal i energiju</t>
  </si>
  <si>
    <t>Rashodi za usluge</t>
  </si>
  <si>
    <t>Ostali financijski rashodi</t>
  </si>
  <si>
    <t>RASHODI ZA NABAVU PROIZV.DUGOTRAJNE IMOVINE</t>
  </si>
  <si>
    <t>Postrojenja i oprema</t>
  </si>
  <si>
    <t>Knjige, umjetnička djela i ost.izložb.vrijednosti</t>
  </si>
  <si>
    <t>NAKNADE GRAĐANIMA I KUĆANSTVIMA NA TEMELJU OSIGURANJA I DRUGE NAKNADE</t>
  </si>
  <si>
    <t>Ostale nakn.građanima i kućanstvima iz proračuna</t>
  </si>
  <si>
    <t>Naknade građanima i kućanstvima u naravi</t>
  </si>
  <si>
    <t>RASHODI ZA NABAVU PROIZV. DUGOTRAJNE IMOVINE</t>
  </si>
  <si>
    <t>Prihodi poslovanja</t>
  </si>
  <si>
    <t>Pomoći iz inozemstva i od subjekata unutar općeg proračuna</t>
  </si>
  <si>
    <t>Pomoći proračunskim korisnicima iz proračuna koji im nije nadležan</t>
  </si>
  <si>
    <t>Prijenosi između proračunskih korisnika istog proračuna</t>
  </si>
  <si>
    <t>Prihodi od upr.i admin.pristojbi, pristojbi po posebnim propisima i naknada</t>
  </si>
  <si>
    <t>Prihodi od prodaje proizvoda i robe te pruženih usluga i prihodi od donacija</t>
  </si>
  <si>
    <t xml:space="preserve">Prihodi od prodaje proizvoda i robe te pruženih usluga </t>
  </si>
  <si>
    <t>Donacija od pravnih i fizičkih osoba izvan općeg proračuna</t>
  </si>
  <si>
    <t>Prihodi od nadležnog proračuna i od HZZO temeljem ugovornih obveza</t>
  </si>
  <si>
    <t>Prihodi iz nadležnog proračuna za financiranje redovne djelatnosti proračunskih korisnika</t>
  </si>
  <si>
    <t>Prihodi od prodaje nefinancijske imovine</t>
  </si>
  <si>
    <t>Prihodi od prodaje proizvedene dugotrajne imovine</t>
  </si>
  <si>
    <t>Prihodi od prodaje građevinskih objekata</t>
  </si>
  <si>
    <t>UKUPNO PRIHODI</t>
  </si>
  <si>
    <t>RASHODI POSLOVANJA</t>
  </si>
  <si>
    <t>Rashodi za zaposlene</t>
  </si>
  <si>
    <t>Plaće (Bruto)</t>
  </si>
  <si>
    <t>Materijalni rashodi</t>
  </si>
  <si>
    <t>Nakn.troškova osobama izvan rad.odn.</t>
  </si>
  <si>
    <t>Financijski  rashodi</t>
  </si>
  <si>
    <t>Rashodi za nabavu proizvedene dugotrajne  imovine</t>
  </si>
  <si>
    <t>Knjige, umjetnička djela i ostale izložbene vrijednosti</t>
  </si>
  <si>
    <t>UKUPNO RASHODI</t>
  </si>
  <si>
    <t>Prihodi od pruženih usluga-najam</t>
  </si>
  <si>
    <t>Prihodi od prodaje proizvoda i robe te pruženih usluga</t>
  </si>
  <si>
    <t>Prihodi po posebnim propisima</t>
  </si>
  <si>
    <t>Tekuće pomoći iz drugih nenadležnih proračuna</t>
  </si>
  <si>
    <t>Tekući prijenosi između proračunskih korisnika istog proračuna</t>
  </si>
  <si>
    <t>Donacije od pravnih i fizičkih osoba izvan općeg proračuna</t>
  </si>
  <si>
    <t>PRIHODI</t>
  </si>
  <si>
    <t>RASHODI</t>
  </si>
  <si>
    <t>OPĆI PRIHODI I PRIMICI</t>
  </si>
  <si>
    <t>VLASTITI PRIHODI</t>
  </si>
  <si>
    <t>POMOĆI</t>
  </si>
  <si>
    <t>DONACIJE</t>
  </si>
  <si>
    <t>NAZIV RAČUNA</t>
  </si>
  <si>
    <t>PRIHODI I RASHODI PO EKONOMSKOJ KLASIFIKACIJI</t>
  </si>
  <si>
    <t>Naknade građanima i kućanstvima na temelju osiguranja i druge naknade</t>
  </si>
  <si>
    <t>Ostale naknade građanima i kućanstvima iz proračuna</t>
  </si>
  <si>
    <t>PO PROGRAMSKOJ, EKONOMSKOJ KLASIFIKACIJI I IZVORIMA FINANCIRANJA</t>
  </si>
  <si>
    <t>Pomoći temeljem prijenosa EU sredstava</t>
  </si>
  <si>
    <t>Tekuće pomoći iz državnog proračuna temeljem prijenosa EU sredstava</t>
  </si>
  <si>
    <t>Službena radna i zaštitna odjeća i obuća</t>
  </si>
  <si>
    <t>Doprinosi za obv.osiguranje u slučaju nezaposlenosti</t>
  </si>
  <si>
    <t>Troškovi sudskih postupaka</t>
  </si>
  <si>
    <t>PRIHODI I RASHODI PO IZVORIMA FINANCIRANJA</t>
  </si>
  <si>
    <t>OZNAKA IF</t>
  </si>
  <si>
    <t>NAZIV IZVORA FINANCIRANJA</t>
  </si>
  <si>
    <t>PRIHODI ZA POSEBNE NAMJENE</t>
  </si>
  <si>
    <t>UKUPNI RASHODI</t>
  </si>
  <si>
    <t>PRIHODI I PRIMICI</t>
  </si>
  <si>
    <t>RASHODI I IZDACI</t>
  </si>
  <si>
    <t>Izvor: POMOĆI</t>
  </si>
  <si>
    <t>Izvor: OPĆI PRIHODI I PRIMICI</t>
  </si>
  <si>
    <t>Izvor: VLASTITI PRIHODI</t>
  </si>
  <si>
    <t>Izvor:  PRIHODI ZA POSEBNE NAMJENE</t>
  </si>
  <si>
    <t xml:space="preserve">Izvor: DONACIJE </t>
  </si>
  <si>
    <t xml:space="preserve">Izvor: PRIHODI ZA POSEBNE NAMJENE </t>
  </si>
  <si>
    <t xml:space="preserve">Izvor:  POMOĆI </t>
  </si>
  <si>
    <t>Izvor:  DONACIJE</t>
  </si>
  <si>
    <t>Izvor: PRIHODI OD PRODAJE NEFINANCIJSKE IMOVINE</t>
  </si>
  <si>
    <t>Izvor:  POMOĆI BPŽ</t>
  </si>
  <si>
    <t>Plaća za posebne uvjete rada</t>
  </si>
  <si>
    <t>Tekuće pomoći iz Ministarstva znanosti i obrazovanja</t>
  </si>
  <si>
    <t>RAČUN/OPIS</t>
  </si>
  <si>
    <t>RAČUN PRIHODA I RASHODA</t>
  </si>
  <si>
    <t>RAČUN FINANCIRANJA</t>
  </si>
  <si>
    <t>RAČUN</t>
  </si>
  <si>
    <t>Pomoći od izvanproračunskih korisnika</t>
  </si>
  <si>
    <t>Tekuće pomoći od izvanproračunskih korisnika</t>
  </si>
  <si>
    <t>3.1.</t>
  </si>
  <si>
    <t>6.2.</t>
  </si>
  <si>
    <t>7.2.</t>
  </si>
  <si>
    <t>4(3/2*100)</t>
  </si>
  <si>
    <t>POSEBNI DIO</t>
  </si>
  <si>
    <t>OSNOVNA ŠKOLA I. G. KOVAČIĆA</t>
  </si>
  <si>
    <t>M. Gupca 29, Staro Petrovo Selo</t>
  </si>
  <si>
    <t>OIB: 90001186038</t>
  </si>
  <si>
    <t>Aktivnost A600002 Osnovno školstvo</t>
  </si>
  <si>
    <t>Glava 00601 OSNOVNE ŠKOLE</t>
  </si>
  <si>
    <t>Aktivnost A600002 Osnovno školstvo-redovno poslovanje po minimalnom standardu</t>
  </si>
  <si>
    <t>Podglava  9337 OŠ I. G. KOVAČIĆA</t>
  </si>
  <si>
    <t>Aktivnost A600006 Financiranje iznad minimalnog standarda-osnovno školstvo</t>
  </si>
  <si>
    <t>Aktivnost A600014 Projekt "Školska shema"</t>
  </si>
  <si>
    <t>Aktivnost A600027 Projekt "Medni dan"</t>
  </si>
  <si>
    <t>Prihod od prodaje proizvoda i robe</t>
  </si>
  <si>
    <t>VIŠAK PRIHODA IZ PRETHODNE GODINE</t>
  </si>
  <si>
    <t>Rezultat prihoda iz prethodne godine</t>
  </si>
  <si>
    <t>Tekuće donacije u naravi</t>
  </si>
  <si>
    <t>1.1.</t>
  </si>
  <si>
    <t>Aktivnost A600031 Prehrana za učenike osnovnih škola</t>
  </si>
  <si>
    <t>UKUPNI PRIHODI</t>
  </si>
  <si>
    <t>6(5/2*100)</t>
  </si>
  <si>
    <t>7(5/3*100)</t>
  </si>
  <si>
    <t>IZVJEŠTAJ O RASHODIMA PREMA FUNKCIJSKOJ KLASIFIKACIJI</t>
  </si>
  <si>
    <t>BROJČANA OZNAKA I NAZIV</t>
  </si>
  <si>
    <t>INDEKS**</t>
  </si>
  <si>
    <t>6=5/2*100</t>
  </si>
  <si>
    <t>7=5/4*100</t>
  </si>
  <si>
    <t>…</t>
  </si>
  <si>
    <t>09 OBRAZOVANJE</t>
  </si>
  <si>
    <t>091 Predškolsko i osnovno obrazovanje</t>
  </si>
  <si>
    <t>096 Dodatne usluge u obrazovanju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</si>
  <si>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</si>
  <si>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</si>
  <si>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</si>
  <si>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</si>
  <si>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</si>
  <si>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</si>
  <si>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</si>
  <si>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</si>
  <si>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</si>
  <si>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 xml:space="preserve"> RAČUN FINANCIRANJA</t>
  </si>
  <si>
    <t xml:space="preserve">IZVJEŠTAJ RAČUNA FINANCIRANJA PREMA EKONOMSKOJ KLASIFIKACIJI </t>
  </si>
  <si>
    <t>5(4/2*100)</t>
  </si>
  <si>
    <t>SAŽETAK RAČUNA PRIHODA I RASHODA I RAČUNA FINANCIRANJA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</si>
  <si>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</si>
  <si>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</si>
  <si>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</si>
  <si>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</si>
  <si>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</si>
  <si>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</si>
  <si>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</si>
  <si>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</si>
  <si>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VIŠKA/MANJKA U SLJEDEĆE RAZDOBLJE</t>
  </si>
  <si>
    <t>INDEKS 4/1</t>
  </si>
  <si>
    <t>INDEKS 4/2</t>
  </si>
  <si>
    <t>IZVJEŠTAJ RAČUNA FINANCIRANJA PREMA IZVORIMA FINANCIRANJA</t>
  </si>
  <si>
    <t>UKUPNO PRIMICI</t>
  </si>
  <si>
    <t>1 Opći prihodi i primici</t>
  </si>
  <si>
    <t>11 Opći prihodi i primici</t>
  </si>
  <si>
    <t>12 Sredstva učešća za pomoći</t>
  </si>
  <si>
    <t>2 Doprinosi</t>
  </si>
  <si>
    <t>21 Doprinosi za mirovinsko osiguranje</t>
  </si>
  <si>
    <t>3 Vlastiti prihodi</t>
  </si>
  <si>
    <t>31 Vlastiti prihodi</t>
  </si>
  <si>
    <t xml:space="preserve">UKUPNO IZDACI </t>
  </si>
  <si>
    <t>IZVRŠENJE 2024.</t>
  </si>
  <si>
    <t>Aktivnost A600038 S osmjehom u školu 7</t>
  </si>
  <si>
    <t>TEKUĆI PLAN 2025.</t>
  </si>
  <si>
    <t>IZVRŠENJE 2025.</t>
  </si>
  <si>
    <t>PLANIRANO 2025.</t>
  </si>
  <si>
    <t xml:space="preserve">IZVRŠENJE 
2025. </t>
  </si>
  <si>
    <t xml:space="preserve">OSTVARENJE/IZVRŠENJE 
2025. </t>
  </si>
  <si>
    <t>Rashodi za donacije, kazne, naknade štete i kap. pomoći</t>
  </si>
  <si>
    <t>Nematerijalna proizvedena imovina</t>
  </si>
  <si>
    <t>Umjetnička, literarna i znanstvena djela</t>
  </si>
  <si>
    <t>ZA RAZDOBLJE 1.1.-30.6.2026.</t>
  </si>
  <si>
    <t>IZVORNI PLAN / REBALANS 2026.</t>
  </si>
  <si>
    <t>TEKUĆI PLAN 2026.</t>
  </si>
  <si>
    <t>IZVRŠENJE 2026.</t>
  </si>
  <si>
    <t>Izvor: OSTALE POMOĆI PK</t>
  </si>
  <si>
    <t>Izvor: POMOĆI (PLAĆE MZOM)</t>
  </si>
  <si>
    <t>Izvor   PRIHODI OD PRODAJE NEFINANCIJSKE IMOVINE</t>
  </si>
  <si>
    <t>5.0.111</t>
  </si>
  <si>
    <t>4.3.3.</t>
  </si>
  <si>
    <t>5.0.3.</t>
  </si>
  <si>
    <t>5.0.2</t>
  </si>
  <si>
    <t>5.2.0.</t>
  </si>
  <si>
    <t>Izvor: DECENTRALIZIRANA SREDSTVA</t>
  </si>
  <si>
    <t xml:space="preserve">Kapitalne pomoći proračunskim korisnicima iz proračuna koji im nije nadležan </t>
  </si>
  <si>
    <t xml:space="preserve">OSTVARENJE/IZVRŠENJE 
2026. </t>
  </si>
  <si>
    <t xml:space="preserve">IZVRŠENJE 
2026. </t>
  </si>
  <si>
    <t>Izvor: DEC. SREDSTVA</t>
  </si>
  <si>
    <t>Tekuće pomoći proračunskim korisnicima iz proračuna koji im nije nadležan</t>
  </si>
  <si>
    <t>Kapitalne pomoći proračunskim korisnicam iz proračuna koji im nije nadležan</t>
  </si>
  <si>
    <t>Prihodi od prodaje proizvoda i robe</t>
  </si>
  <si>
    <t>Prihodi od pruženih usluga</t>
  </si>
  <si>
    <t>Plaće za posebne uvjete rada</t>
  </si>
  <si>
    <t>Naknade za rad predstavničkih i izvršnih tijela, povjerenstava i sl.</t>
  </si>
  <si>
    <t>Uredska oprema i namještaj</t>
  </si>
  <si>
    <t>VIŠAK/MANJAK + NETO FINANCIRANJE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</si>
</sst>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0_ ;\-#,##0.00\ "/>
    <numFmt numFmtId="166" formatCode="0;\-0;;@"/>
  </numFmts>
  <fonts count="22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6"/>
      <name val="Arial"/>
      <family val="2"/>
      <charset val="238"/>
    </font>
    <font>
      <sz val="8"/>
      <color indexed="16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6"/>
      <color indexed="8"/>
      <name val="Arial"/>
      <family val="2"/>
      <charset val="238"/>
    </font>
    <font>
      <sz val="6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"/>
      <color indexed="8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66FF"/>
        <bgColor indexed="0"/>
      </patternFill>
    </fill>
    <fill>
      <patternFill patternType="solid">
        <fgColor rgb="FF66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7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9" fillId="0" borderId="0" xfId="0" applyFont="1" applyFill="1" applyAlignment="1"/>
    <xf numFmtId="0" fontId="7" fillId="0" borderId="3" xfId="0" applyFont="1" applyFill="1" applyBorder="1" applyAlignment="1" applyProtection="1">
      <alignment wrapText="1" readingOrder="1"/>
      <protection locked="0"/>
    </xf>
    <xf numFmtId="0" fontId="0" fillId="0" borderId="0" xfId="0" applyFill="1" applyAlignment="1"/>
    <xf numFmtId="0" fontId="10" fillId="0" borderId="0" xfId="0" applyFont="1" applyFill="1" applyAlignment="1"/>
    <xf numFmtId="0" fontId="1" fillId="0" borderId="0" xfId="0" applyFont="1" applyAlignment="1"/>
    <xf numFmtId="0" fontId="8" fillId="0" borderId="0" xfId="0" applyFont="1" applyFill="1" applyAlignment="1"/>
    <xf numFmtId="0" fontId="1" fillId="0" borderId="0" xfId="0" applyFont="1" applyFill="1" applyAlignment="1"/>
    <xf numFmtId="0" fontId="10" fillId="0" borderId="3" xfId="0" applyFont="1" applyFill="1" applyBorder="1" applyAlignment="1" applyProtection="1">
      <alignment horizontal="left" wrapText="1" readingOrder="1"/>
      <protection locked="0"/>
    </xf>
    <xf numFmtId="0" fontId="10" fillId="0" borderId="4" xfId="0" applyFont="1" applyFill="1" applyBorder="1" applyAlignment="1">
      <alignment readingOrder="1"/>
    </xf>
    <xf numFmtId="0" fontId="7" fillId="0" borderId="3" xfId="0" applyFont="1" applyFill="1" applyBorder="1" applyAlignment="1" applyProtection="1">
      <alignment horizontal="left" wrapText="1" readingOrder="1"/>
      <protection locked="0"/>
    </xf>
    <xf numFmtId="0" fontId="7" fillId="0" borderId="4" xfId="0" applyFont="1" applyFill="1" applyBorder="1" applyAlignment="1" applyProtection="1">
      <alignment wrapText="1" readingOrder="1"/>
      <protection locked="0"/>
    </xf>
    <xf numFmtId="0" fontId="0" fillId="0" borderId="0" xfId="0" applyAlignment="1"/>
    <xf numFmtId="4" fontId="5" fillId="2" borderId="4" xfId="0" applyNumberFormat="1" applyFont="1" applyFill="1" applyBorder="1" applyAlignment="1" applyProtection="1">
      <protection locked="0"/>
    </xf>
    <xf numFmtId="4" fontId="5" fillId="5" borderId="4" xfId="0" applyNumberFormat="1" applyFont="1" applyFill="1" applyBorder="1" applyAlignment="1" applyProtection="1">
      <protection locked="0"/>
    </xf>
    <xf numFmtId="4" fontId="5" fillId="6" borderId="4" xfId="0" applyNumberFormat="1" applyFont="1" applyFill="1" applyBorder="1" applyAlignment="1" applyProtection="1">
      <protection locked="0"/>
    </xf>
    <xf numFmtId="4" fontId="5" fillId="7" borderId="4" xfId="0" applyNumberFormat="1" applyFont="1" applyFill="1" applyBorder="1" applyAlignment="1" applyProtection="1">
      <protection locked="0"/>
    </xf>
    <xf numFmtId="4" fontId="6" fillId="3" borderId="4" xfId="0" applyNumberFormat="1" applyFont="1" applyFill="1" applyBorder="1" applyAlignment="1" applyProtection="1">
      <protection locked="0"/>
    </xf>
    <xf numFmtId="4" fontId="7" fillId="0" borderId="4" xfId="0" applyNumberFormat="1" applyFont="1" applyFill="1" applyBorder="1" applyAlignment="1" applyProtection="1">
      <protection locked="0"/>
    </xf>
    <xf numFmtId="0" fontId="0" fillId="0" borderId="0" xfId="0" applyAlignment="1"/>
    <xf numFmtId="0" fontId="10" fillId="0" borderId="0" xfId="0" applyFont="1"/>
    <xf numFmtId="0" fontId="2" fillId="0" borderId="0" xfId="0" applyNumberFormat="1" applyFont="1" applyFill="1" applyBorder="1" applyAlignment="1" applyProtection="1"/>
    <xf numFmtId="0" fontId="1" fillId="0" borderId="0" xfId="0" applyFont="1"/>
    <xf numFmtId="0" fontId="3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4" fontId="3" fillId="0" borderId="12" xfId="0" applyNumberFormat="1" applyFont="1" applyFill="1" applyBorder="1" applyAlignment="1" applyProtection="1">
      <alignment horizontal="right" wrapText="1"/>
    </xf>
    <xf numFmtId="0" fontId="3" fillId="0" borderId="0" xfId="0" quotePrefix="1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6" fillId="0" borderId="0" xfId="0" applyFont="1" applyAlignment="1">
      <alignment vertical="center"/>
    </xf>
    <xf numFmtId="4" fontId="5" fillId="9" borderId="4" xfId="0" applyNumberFormat="1" applyFont="1" applyFill="1" applyBorder="1" applyAlignment="1" applyProtection="1">
      <protection locked="0"/>
    </xf>
    <xf numFmtId="0" fontId="6" fillId="0" borderId="3" xfId="0" applyFont="1" applyFill="1" applyBorder="1" applyAlignment="1" applyProtection="1">
      <alignment horizontal="left" wrapText="1" readingOrder="1"/>
      <protection locked="0"/>
    </xf>
    <xf numFmtId="4" fontId="6" fillId="0" borderId="4" xfId="0" applyNumberFormat="1" applyFont="1" applyFill="1" applyBorder="1" applyAlignment="1" applyProtection="1">
      <protection locked="0"/>
    </xf>
    <xf numFmtId="4" fontId="6" fillId="0" borderId="4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Alignment="1">
      <alignment horizontal="left"/>
    </xf>
    <xf numFmtId="0" fontId="7" fillId="0" borderId="4" xfId="0" applyFont="1" applyFill="1" applyBorder="1" applyAlignment="1" applyProtection="1">
      <alignment horizontal="left" wrapText="1" readingOrder="1"/>
      <protection locked="0"/>
    </xf>
    <xf numFmtId="0" fontId="7" fillId="0" borderId="3" xfId="0" applyFont="1" applyFill="1" applyBorder="1" applyAlignment="1" applyProtection="1">
      <alignment horizontal="left" vertical="center" wrapText="1" readingOrder="1"/>
      <protection locked="0"/>
    </xf>
    <xf numFmtId="0" fontId="7" fillId="0" borderId="8" xfId="0" applyFont="1" applyFill="1" applyBorder="1" applyAlignment="1" applyProtection="1">
      <alignment wrapText="1" readingOrder="1"/>
      <protection locked="0"/>
    </xf>
    <xf numFmtId="0" fontId="7" fillId="0" borderId="9" xfId="0" applyFont="1" applyFill="1" applyBorder="1" applyAlignment="1" applyProtection="1">
      <alignment wrapText="1" readingOrder="1"/>
      <protection locked="0"/>
    </xf>
    <xf numFmtId="4" fontId="7" fillId="0" borderId="9" xfId="0" applyNumberFormat="1" applyFont="1" applyFill="1" applyBorder="1" applyAlignment="1" applyProtection="1">
      <protection locked="0"/>
    </xf>
    <xf numFmtId="0" fontId="0" fillId="0" borderId="0" xfId="0" applyFill="1" applyAlignment="1">
      <alignment vertical="center"/>
    </xf>
    <xf numFmtId="4" fontId="9" fillId="0" borderId="4" xfId="0" applyNumberFormat="1" applyFont="1" applyFill="1" applyBorder="1" applyAlignment="1"/>
    <xf numFmtId="0" fontId="9" fillId="0" borderId="3" xfId="0" applyFont="1" applyFill="1" applyBorder="1" applyAlignment="1" applyProtection="1">
      <alignment horizontal="left" wrapText="1" readingOrder="1"/>
      <protection locked="0"/>
    </xf>
    <xf numFmtId="0" fontId="9" fillId="0" borderId="4" xfId="0" applyFont="1" applyFill="1" applyBorder="1" applyAlignment="1">
      <alignment horizontal="left" readingOrder="1"/>
    </xf>
    <xf numFmtId="4" fontId="10" fillId="0" borderId="4" xfId="0" applyNumberFormat="1" applyFont="1" applyFill="1" applyBorder="1" applyAlignment="1"/>
    <xf numFmtId="0" fontId="9" fillId="0" borderId="4" xfId="0" applyFont="1" applyFill="1" applyBorder="1" applyAlignment="1">
      <alignment horizontal="left"/>
    </xf>
    <xf numFmtId="0" fontId="6" fillId="0" borderId="3" xfId="0" applyFont="1" applyFill="1" applyBorder="1" applyAlignment="1" applyProtection="1">
      <alignment horizontal="left" vertical="center" wrapText="1" readingOrder="1"/>
      <protection locked="0"/>
    </xf>
    <xf numFmtId="4" fontId="10" fillId="0" borderId="9" xfId="0" applyNumberFormat="1" applyFont="1" applyFill="1" applyBorder="1" applyAlignment="1"/>
    <xf numFmtId="4" fontId="9" fillId="0" borderId="4" xfId="0" applyNumberFormat="1" applyFont="1" applyFill="1" applyBorder="1" applyAlignment="1" applyProtection="1">
      <protection locked="0"/>
    </xf>
    <xf numFmtId="4" fontId="9" fillId="4" borderId="4" xfId="0" applyNumberFormat="1" applyFont="1" applyFill="1" applyBorder="1" applyAlignment="1" applyProtection="1">
      <protection locked="0"/>
    </xf>
    <xf numFmtId="4" fontId="10" fillId="0" borderId="4" xfId="0" applyNumberFormat="1" applyFont="1" applyFill="1" applyBorder="1" applyAlignment="1" applyProtection="1">
      <protection locked="0"/>
    </xf>
    <xf numFmtId="0" fontId="8" fillId="0" borderId="0" xfId="0" applyFont="1" applyFill="1" applyAlignment="1">
      <alignment horizontal="left" vertical="center"/>
    </xf>
    <xf numFmtId="4" fontId="6" fillId="0" borderId="4" xfId="0" applyNumberFormat="1" applyFont="1" applyFill="1" applyBorder="1" applyAlignment="1" applyProtection="1">
      <alignment horizontal="right" vertical="center"/>
      <protection locked="0"/>
    </xf>
    <xf numFmtId="4" fontId="6" fillId="4" borderId="4" xfId="0" applyNumberFormat="1" applyFont="1" applyFill="1" applyBorder="1" applyAlignment="1" applyProtection="1">
      <protection locked="0"/>
    </xf>
    <xf numFmtId="0" fontId="6" fillId="0" borderId="4" xfId="0" applyFont="1" applyFill="1" applyBorder="1" applyAlignment="1" applyProtection="1">
      <alignment wrapText="1" readingOrder="1"/>
      <protection locked="0"/>
    </xf>
    <xf numFmtId="4" fontId="11" fillId="9" borderId="4" xfId="0" applyNumberFormat="1" applyFont="1" applyFill="1" applyBorder="1" applyAlignment="1" applyProtection="1">
      <alignment vertical="center"/>
      <protection locked="0"/>
    </xf>
    <xf numFmtId="4" fontId="11" fillId="10" borderId="4" xfId="0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/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4" fontId="5" fillId="2" borderId="2" xfId="0" applyNumberFormat="1" applyFont="1" applyFill="1" applyBorder="1" applyAlignment="1" applyProtection="1">
      <protection locked="0"/>
    </xf>
    <xf numFmtId="0" fontId="9" fillId="0" borderId="4" xfId="0" applyFont="1" applyFill="1" applyBorder="1" applyAlignment="1"/>
    <xf numFmtId="0" fontId="9" fillId="0" borderId="4" xfId="0" applyFont="1" applyFill="1" applyBorder="1" applyAlignment="1" applyProtection="1">
      <alignment wrapText="1" readingOrder="1"/>
      <protection locked="0"/>
    </xf>
    <xf numFmtId="0" fontId="10" fillId="0" borderId="4" xfId="0" applyFont="1" applyFill="1" applyBorder="1" applyAlignment="1"/>
    <xf numFmtId="0" fontId="10" fillId="0" borderId="4" xfId="0" applyFont="1" applyFill="1" applyBorder="1" applyAlignment="1" applyProtection="1">
      <alignment wrapText="1" readingOrder="1"/>
      <protection locked="0"/>
    </xf>
    <xf numFmtId="0" fontId="6" fillId="0" borderId="4" xfId="0" applyFont="1" applyFill="1" applyBorder="1" applyAlignment="1" applyProtection="1">
      <alignment vertical="center" wrapText="1" readingOrder="1"/>
      <protection locked="0"/>
    </xf>
    <xf numFmtId="0" fontId="6" fillId="0" borderId="4" xfId="0" applyFont="1" applyFill="1" applyBorder="1" applyAlignment="1" applyProtection="1">
      <alignment readingOrder="1"/>
      <protection locked="0"/>
    </xf>
    <xf numFmtId="4" fontId="6" fillId="0" borderId="4" xfId="0" applyNumberFormat="1" applyFont="1" applyFill="1" applyBorder="1" applyAlignment="1" applyProtection="1">
      <alignment wrapText="1" readingOrder="1"/>
      <protection locked="0"/>
    </xf>
    <xf numFmtId="4" fontId="7" fillId="0" borderId="4" xfId="0" applyNumberFormat="1" applyFont="1" applyFill="1" applyBorder="1" applyAlignment="1" applyProtection="1">
      <alignment wrapText="1" readingOrder="1"/>
      <protection locked="0"/>
    </xf>
    <xf numFmtId="0" fontId="6" fillId="0" borderId="4" xfId="0" applyFont="1" applyFill="1" applyBorder="1" applyAlignment="1" applyProtection="1">
      <alignment horizontal="left" readingOrder="1"/>
      <protection locked="0"/>
    </xf>
    <xf numFmtId="0" fontId="6" fillId="0" borderId="4" xfId="0" applyFont="1" applyFill="1" applyBorder="1" applyAlignment="1" applyProtection="1">
      <alignment horizontal="left" vertical="center" wrapText="1" readingOrder="1"/>
      <protection locked="0"/>
    </xf>
    <xf numFmtId="0" fontId="6" fillId="0" borderId="4" xfId="0" applyFont="1" applyFill="1" applyBorder="1" applyAlignment="1" applyProtection="1">
      <alignment horizontal="center" readingOrder="1"/>
      <protection locked="0"/>
    </xf>
    <xf numFmtId="0" fontId="10" fillId="0" borderId="0" xfId="0" applyFont="1" applyBorder="1"/>
    <xf numFmtId="0" fontId="10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/>
    <xf numFmtId="0" fontId="10" fillId="0" borderId="3" xfId="0" applyFont="1" applyFill="1" applyBorder="1" applyAlignment="1" applyProtection="1">
      <alignment horizontal="center" vertical="center" wrapText="1" readingOrder="1"/>
      <protection locked="0"/>
    </xf>
    <xf numFmtId="0" fontId="10" fillId="0" borderId="4" xfId="0" applyFont="1" applyFill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left" vertical="center" readingOrder="1"/>
    </xf>
    <xf numFmtId="0" fontId="9" fillId="0" borderId="3" xfId="0" applyFont="1" applyFill="1" applyBorder="1" applyAlignment="1" applyProtection="1">
      <alignment horizontal="center" vertical="center" wrapText="1" readingOrder="1"/>
      <protection locked="0"/>
    </xf>
    <xf numFmtId="0" fontId="9" fillId="0" borderId="4" xfId="0" applyFont="1" applyFill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readingOrder="1"/>
    </xf>
    <xf numFmtId="0" fontId="10" fillId="0" borderId="3" xfId="0" applyFont="1" applyBorder="1" applyAlignment="1">
      <alignment horizontal="center" vertical="center" readingOrder="1"/>
    </xf>
    <xf numFmtId="0" fontId="10" fillId="0" borderId="4" xfId="0" applyFont="1" applyBorder="1" applyAlignment="1">
      <alignment horizontal="left" vertical="center" readingOrder="1"/>
    </xf>
    <xf numFmtId="0" fontId="9" fillId="0" borderId="3" xfId="0" applyFont="1" applyBorder="1" applyAlignment="1">
      <alignment horizontal="center" vertical="center" readingOrder="1"/>
    </xf>
    <xf numFmtId="0" fontId="9" fillId="0" borderId="4" xfId="0" applyFont="1" applyBorder="1" applyAlignment="1">
      <alignment horizontal="left" vertical="center" wrapText="1" readingOrder="1"/>
    </xf>
    <xf numFmtId="0" fontId="10" fillId="0" borderId="4" xfId="0" applyFont="1" applyBorder="1" applyAlignment="1">
      <alignment horizontal="left" vertical="center" wrapText="1" readingOrder="1"/>
    </xf>
    <xf numFmtId="0" fontId="14" fillId="0" borderId="3" xfId="0" applyNumberFormat="1" applyFont="1" applyFill="1" applyBorder="1" applyAlignment="1" applyProtection="1">
      <alignment horizontal="center" vertical="center" readingOrder="1"/>
    </xf>
    <xf numFmtId="0" fontId="14" fillId="0" borderId="4" xfId="0" applyNumberFormat="1" applyFont="1" applyFill="1" applyBorder="1" applyAlignment="1" applyProtection="1">
      <alignment horizontal="left" vertical="center" wrapText="1" readingOrder="1"/>
    </xf>
    <xf numFmtId="0" fontId="14" fillId="0" borderId="0" xfId="0" applyNumberFormat="1" applyFont="1" applyFill="1" applyBorder="1" applyAlignment="1" applyProtection="1">
      <alignment horizontal="left" vertical="center" readingOrder="1"/>
    </xf>
    <xf numFmtId="0" fontId="4" fillId="0" borderId="3" xfId="0" applyNumberFormat="1" applyFont="1" applyFill="1" applyBorder="1" applyAlignment="1" applyProtection="1">
      <alignment horizontal="center" vertical="center" readingOrder="1"/>
    </xf>
    <xf numFmtId="0" fontId="4" fillId="0" borderId="4" xfId="0" applyNumberFormat="1" applyFont="1" applyFill="1" applyBorder="1" applyAlignment="1" applyProtection="1">
      <alignment horizontal="left" vertical="center" wrapText="1" readingOrder="1"/>
    </xf>
    <xf numFmtId="0" fontId="4" fillId="0" borderId="0" xfId="0" applyNumberFormat="1" applyFont="1" applyFill="1" applyBorder="1" applyAlignment="1" applyProtection="1">
      <alignment horizontal="left" vertical="center" readingOrder="1"/>
    </xf>
    <xf numFmtId="0" fontId="11" fillId="11" borderId="3" xfId="0" applyNumberFormat="1" applyFont="1" applyFill="1" applyBorder="1" applyAlignment="1" applyProtection="1">
      <alignment horizontal="center" vertical="center"/>
    </xf>
    <xf numFmtId="0" fontId="11" fillId="11" borderId="4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/>
    <xf numFmtId="0" fontId="14" fillId="0" borderId="3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11" fillId="12" borderId="8" xfId="0" applyNumberFormat="1" applyFont="1" applyFill="1" applyBorder="1" applyAlignment="1" applyProtection="1">
      <alignment horizontal="center" vertical="center"/>
    </xf>
    <xf numFmtId="0" fontId="11" fillId="12" borderId="9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4" fontId="9" fillId="4" borderId="4" xfId="0" applyNumberFormat="1" applyFont="1" applyFill="1" applyBorder="1" applyAlignment="1"/>
    <xf numFmtId="0" fontId="9" fillId="0" borderId="3" xfId="0" applyFont="1" applyFill="1" applyBorder="1" applyAlignment="1" applyProtection="1">
      <alignment horizontal="left" vertical="center" wrapText="1" readingOrder="1"/>
      <protection locked="0"/>
    </xf>
    <xf numFmtId="4" fontId="9" fillId="0" borderId="4" xfId="0" applyNumberFormat="1" applyFont="1" applyFill="1" applyBorder="1" applyAlignment="1">
      <alignment vertical="center"/>
    </xf>
    <xf numFmtId="0" fontId="7" fillId="0" borderId="3" xfId="0" applyFont="1" applyFill="1" applyBorder="1" applyAlignment="1" applyProtection="1">
      <alignment vertical="center" wrapText="1" readingOrder="1"/>
      <protection locked="0"/>
    </xf>
    <xf numFmtId="4" fontId="10" fillId="0" borderId="4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4" fontId="11" fillId="10" borderId="12" xfId="0" applyNumberFormat="1" applyFont="1" applyFill="1" applyBorder="1" applyAlignment="1"/>
    <xf numFmtId="4" fontId="9" fillId="0" borderId="4" xfId="1" applyNumberFormat="1" applyFont="1" applyFill="1" applyBorder="1" applyAlignment="1" applyProtection="1">
      <alignment horizontal="right" vertical="center" wrapText="1" readingOrder="1"/>
      <protection locked="0"/>
    </xf>
    <xf numFmtId="165" fontId="10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Fill="1" applyBorder="1" applyAlignment="1">
      <alignment vertical="center"/>
    </xf>
    <xf numFmtId="0" fontId="16" fillId="0" borderId="0" xfId="0" applyFont="1" applyBorder="1"/>
    <xf numFmtId="1" fontId="15" fillId="0" borderId="12" xfId="1" applyNumberFormat="1" applyFont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vertical="center"/>
    </xf>
    <xf numFmtId="165" fontId="11" fillId="11" borderId="2" xfId="1" applyNumberFormat="1" applyFont="1" applyFill="1" applyBorder="1" applyAlignment="1">
      <alignment horizontal="right" vertical="center"/>
    </xf>
    <xf numFmtId="165" fontId="10" fillId="0" borderId="4" xfId="1" applyNumberFormat="1" applyFont="1" applyBorder="1" applyAlignment="1">
      <alignment horizontal="right" vertical="center" readingOrder="1"/>
    </xf>
    <xf numFmtId="165" fontId="9" fillId="0" borderId="4" xfId="1" applyNumberFormat="1" applyFont="1" applyBorder="1" applyAlignment="1">
      <alignment horizontal="right" vertical="center" readingOrder="1"/>
    </xf>
    <xf numFmtId="165" fontId="14" fillId="0" borderId="4" xfId="1" applyNumberFormat="1" applyFont="1" applyFill="1" applyBorder="1" applyAlignment="1" applyProtection="1">
      <alignment horizontal="right" vertical="center" readingOrder="1"/>
    </xf>
    <xf numFmtId="165" fontId="4" fillId="0" borderId="4" xfId="1" applyNumberFormat="1" applyFont="1" applyFill="1" applyBorder="1" applyAlignment="1" applyProtection="1">
      <alignment horizontal="right" vertical="center" readingOrder="1"/>
    </xf>
    <xf numFmtId="165" fontId="14" fillId="0" borderId="4" xfId="1" applyNumberFormat="1" applyFont="1" applyFill="1" applyBorder="1" applyAlignment="1" applyProtection="1">
      <alignment horizontal="right" vertical="center"/>
    </xf>
    <xf numFmtId="165" fontId="4" fillId="0" borderId="4" xfId="1" applyNumberFormat="1" applyFont="1" applyFill="1" applyBorder="1" applyAlignment="1" applyProtection="1">
      <alignment horizontal="right" vertical="center"/>
    </xf>
    <xf numFmtId="165" fontId="11" fillId="12" borderId="9" xfId="1" applyNumberFormat="1" applyFont="1" applyFill="1" applyBorder="1" applyAlignment="1" applyProtection="1">
      <alignment horizontal="right" vertical="center"/>
    </xf>
    <xf numFmtId="0" fontId="11" fillId="11" borderId="1" xfId="0" applyNumberFormat="1" applyFont="1" applyFill="1" applyBorder="1" applyAlignment="1" applyProtection="1">
      <alignment horizontal="center" vertical="center"/>
    </xf>
    <xf numFmtId="0" fontId="11" fillId="11" borderId="2" xfId="0" applyNumberFormat="1" applyFont="1" applyFill="1" applyBorder="1" applyAlignment="1" applyProtection="1">
      <alignment vertical="center" wrapText="1"/>
    </xf>
    <xf numFmtId="165" fontId="11" fillId="11" borderId="2" xfId="1" applyNumberFormat="1" applyFont="1" applyFill="1" applyBorder="1" applyAlignment="1" applyProtection="1">
      <alignment horizontal="right" vertical="center"/>
    </xf>
    <xf numFmtId="165" fontId="14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vertical="center" wrapText="1"/>
    </xf>
    <xf numFmtId="165" fontId="4" fillId="0" borderId="4" xfId="1" applyNumberFormat="1" applyFont="1" applyFill="1" applyBorder="1" applyAlignment="1" applyProtection="1">
      <alignment horizontal="right"/>
    </xf>
    <xf numFmtId="0" fontId="11" fillId="11" borderId="4" xfId="0" applyNumberFormat="1" applyFont="1" applyFill="1" applyBorder="1" applyAlignment="1" applyProtection="1">
      <alignment vertical="center" wrapText="1"/>
    </xf>
    <xf numFmtId="165" fontId="11" fillId="11" borderId="4" xfId="1" applyNumberFormat="1" applyFont="1" applyFill="1" applyBorder="1" applyAlignment="1" applyProtection="1">
      <alignment horizontal="right" vertical="center"/>
    </xf>
    <xf numFmtId="0" fontId="11" fillId="12" borderId="9" xfId="0" applyNumberFormat="1" applyFont="1" applyFill="1" applyBorder="1" applyAlignment="1" applyProtection="1">
      <alignment vertical="center" wrapText="1"/>
    </xf>
    <xf numFmtId="10" fontId="0" fillId="0" borderId="0" xfId="0" applyNumberFormat="1" applyAlignment="1"/>
    <xf numFmtId="10" fontId="4" fillId="0" borderId="12" xfId="0" applyNumberFormat="1" applyFont="1" applyBorder="1" applyAlignment="1" applyProtection="1">
      <alignment horizontal="center" vertical="center" wrapText="1"/>
      <protection locked="0"/>
    </xf>
    <xf numFmtId="1" fontId="15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/>
    <xf numFmtId="0" fontId="1" fillId="0" borderId="0" xfId="0" applyFont="1"/>
    <xf numFmtId="0" fontId="2" fillId="0" borderId="0" xfId="0" applyFont="1" applyAlignment="1" applyProtection="1">
      <alignment wrapText="1" readingOrder="1"/>
      <protection locked="0"/>
    </xf>
    <xf numFmtId="0" fontId="9" fillId="4" borderId="3" xfId="0" applyFont="1" applyFill="1" applyBorder="1" applyAlignment="1" applyProtection="1">
      <alignment horizontal="center" vertical="center" wrapText="1" readingOrder="1"/>
      <protection locked="0"/>
    </xf>
    <xf numFmtId="0" fontId="9" fillId="4" borderId="4" xfId="0" applyFont="1" applyFill="1" applyBorder="1" applyAlignment="1">
      <alignment horizontal="left" vertical="center" wrapText="1" readingOrder="1"/>
    </xf>
    <xf numFmtId="165" fontId="9" fillId="4" borderId="4" xfId="1" applyNumberFormat="1" applyFont="1" applyFill="1" applyBorder="1" applyAlignment="1">
      <alignment horizontal="right" vertical="center" readingOrder="1"/>
    </xf>
    <xf numFmtId="0" fontId="11" fillId="11" borderId="3" xfId="0" applyFont="1" applyFill="1" applyBorder="1" applyAlignment="1" applyProtection="1">
      <alignment horizontal="center" vertical="center" wrapText="1" readingOrder="1"/>
      <protection locked="0"/>
    </xf>
    <xf numFmtId="165" fontId="11" fillId="11" borderId="4" xfId="1" applyNumberFormat="1" applyFont="1" applyFill="1" applyBorder="1" applyAlignment="1">
      <alignment horizontal="right" vertical="center" readingOrder="1"/>
    </xf>
    <xf numFmtId="0" fontId="11" fillId="11" borderId="4" xfId="0" applyFont="1" applyFill="1" applyBorder="1" applyAlignment="1">
      <alignment horizontal="left" vertical="center" wrapText="1" readingOrder="1"/>
    </xf>
    <xf numFmtId="4" fontId="8" fillId="0" borderId="0" xfId="0" applyNumberFormat="1" applyFont="1" applyFill="1" applyAlignment="1"/>
    <xf numFmtId="165" fontId="10" fillId="0" borderId="0" xfId="0" applyNumberFormat="1" applyFont="1" applyBorder="1" applyAlignment="1">
      <alignment horizontal="left" vertical="center" readingOrder="1"/>
    </xf>
    <xf numFmtId="165" fontId="4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center" vertical="center"/>
    </xf>
    <xf numFmtId="165" fontId="11" fillId="0" borderId="0" xfId="1" applyNumberFormat="1" applyFont="1" applyFill="1" applyBorder="1" applyAlignment="1" applyProtection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vertical="center"/>
    </xf>
    <xf numFmtId="165" fontId="4" fillId="0" borderId="0" xfId="0" applyNumberFormat="1" applyFont="1" applyFill="1" applyBorder="1" applyAlignment="1" applyProtection="1">
      <alignment horizontal="left" vertical="center" readingOrder="1"/>
    </xf>
    <xf numFmtId="165" fontId="14" fillId="0" borderId="0" xfId="0" applyNumberFormat="1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top" wrapText="1" readingOrder="1"/>
      <protection locked="0"/>
    </xf>
    <xf numFmtId="0" fontId="1" fillId="0" borderId="0" xfId="0" applyFont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4" fontId="3" fillId="0" borderId="12" xfId="0" applyNumberFormat="1" applyFont="1" applyFill="1" applyBorder="1" applyAlignment="1">
      <alignment horizontal="right"/>
    </xf>
    <xf numFmtId="0" fontId="8" fillId="0" borderId="13" xfId="0" applyFont="1" applyFill="1" applyBorder="1" applyAlignment="1">
      <alignment horizontal="left"/>
    </xf>
    <xf numFmtId="0" fontId="3" fillId="13" borderId="14" xfId="0" applyNumberFormat="1" applyFont="1" applyFill="1" applyBorder="1" applyAlignment="1" applyProtection="1">
      <alignment horizontal="center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4" fontId="2" fillId="0" borderId="12" xfId="0" applyNumberFormat="1" applyFont="1" applyFill="1" applyBorder="1" applyAlignment="1">
      <alignment horizontal="right"/>
    </xf>
    <xf numFmtId="4" fontId="2" fillId="0" borderId="12" xfId="0" applyNumberFormat="1" applyFont="1" applyFill="1" applyBorder="1" applyAlignment="1" applyProtection="1">
      <alignment horizontal="right" wrapText="1"/>
    </xf>
    <xf numFmtId="4" fontId="2" fillId="0" borderId="12" xfId="0" applyNumberFormat="1" applyFont="1" applyFill="1" applyBorder="1" applyAlignment="1"/>
    <xf numFmtId="0" fontId="3" fillId="8" borderId="12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/>
    <xf numFmtId="4" fontId="4" fillId="0" borderId="0" xfId="0" applyNumberFormat="1" applyFont="1" applyFill="1" applyBorder="1" applyAlignment="1" applyProtection="1"/>
    <xf numFmtId="4" fontId="10" fillId="0" borderId="0" xfId="1" applyNumberFormat="1" applyFont="1" applyBorder="1" applyAlignment="1">
      <alignment horizontal="right"/>
    </xf>
    <xf numFmtId="4" fontId="10" fillId="0" borderId="0" xfId="0" applyNumberFormat="1" applyFont="1" applyBorder="1"/>
    <xf numFmtId="4" fontId="4" fillId="0" borderId="12" xfId="1" applyNumberFormat="1" applyFont="1" applyBorder="1" applyAlignment="1" applyProtection="1">
      <alignment horizontal="center" vertical="center"/>
      <protection locked="0"/>
    </xf>
    <xf numFmtId="4" fontId="15" fillId="0" borderId="12" xfId="1" applyNumberFormat="1" applyFont="1" applyBorder="1" applyAlignment="1" applyProtection="1">
      <alignment horizontal="center" vertical="center"/>
      <protection locked="0"/>
    </xf>
    <xf numFmtId="4" fontId="11" fillId="11" borderId="16" xfId="2" applyNumberFormat="1" applyFont="1" applyFill="1" applyBorder="1" applyAlignment="1">
      <alignment horizontal="right" vertical="center"/>
    </xf>
    <xf numFmtId="4" fontId="10" fillId="0" borderId="17" xfId="2" applyNumberFormat="1" applyFont="1" applyBorder="1" applyAlignment="1">
      <alignment horizontal="right" vertical="center" readingOrder="1"/>
    </xf>
    <xf numFmtId="4" fontId="9" fillId="0" borderId="17" xfId="2" applyNumberFormat="1" applyFont="1" applyBorder="1" applyAlignment="1">
      <alignment horizontal="right" vertical="center" readingOrder="1"/>
    </xf>
    <xf numFmtId="4" fontId="14" fillId="0" borderId="17" xfId="2" applyNumberFormat="1" applyFont="1" applyFill="1" applyBorder="1" applyAlignment="1" applyProtection="1">
      <alignment horizontal="right" vertical="center" readingOrder="1"/>
    </xf>
    <xf numFmtId="4" fontId="4" fillId="0" borderId="17" xfId="2" applyNumberFormat="1" applyFont="1" applyFill="1" applyBorder="1" applyAlignment="1" applyProtection="1">
      <alignment horizontal="right" vertical="center" readingOrder="1"/>
    </xf>
    <xf numFmtId="4" fontId="11" fillId="11" borderId="17" xfId="2" applyNumberFormat="1" applyFont="1" applyFill="1" applyBorder="1" applyAlignment="1" applyProtection="1">
      <alignment horizontal="right" vertical="center"/>
    </xf>
    <xf numFmtId="4" fontId="14" fillId="0" borderId="17" xfId="2" applyNumberFormat="1" applyFont="1" applyFill="1" applyBorder="1" applyAlignment="1" applyProtection="1">
      <alignment horizontal="right" vertical="center"/>
    </xf>
    <xf numFmtId="4" fontId="4" fillId="0" borderId="17" xfId="2" applyNumberFormat="1" applyFont="1" applyFill="1" applyBorder="1" applyAlignment="1" applyProtection="1">
      <alignment horizontal="right" vertical="center"/>
    </xf>
    <xf numFmtId="4" fontId="11" fillId="12" borderId="9" xfId="1" applyNumberFormat="1" applyFont="1" applyFill="1" applyBorder="1" applyAlignment="1" applyProtection="1">
      <alignment horizontal="right" vertical="center"/>
    </xf>
    <xf numFmtId="4" fontId="11" fillId="12" borderId="18" xfId="2" applyNumberFormat="1" applyFont="1" applyFill="1" applyBorder="1" applyAlignment="1" applyProtection="1">
      <alignment horizontal="right" vertical="center"/>
    </xf>
    <xf numFmtId="4" fontId="11" fillId="0" borderId="0" xfId="2" applyNumberFormat="1" applyFont="1" applyFill="1" applyBorder="1" applyAlignment="1" applyProtection="1">
      <alignment horizontal="right" vertical="center"/>
    </xf>
    <xf numFmtId="4" fontId="4" fillId="0" borderId="0" xfId="1" applyNumberFormat="1" applyFont="1" applyFill="1" applyBorder="1" applyAlignment="1" applyProtection="1">
      <alignment horizontal="right"/>
    </xf>
    <xf numFmtId="4" fontId="11" fillId="11" borderId="16" xfId="2" applyNumberFormat="1" applyFont="1" applyFill="1" applyBorder="1" applyAlignment="1" applyProtection="1">
      <alignment horizontal="right" vertical="center"/>
    </xf>
    <xf numFmtId="4" fontId="14" fillId="0" borderId="17" xfId="2" applyNumberFormat="1" applyFont="1" applyFill="1" applyBorder="1" applyAlignment="1" applyProtection="1">
      <alignment horizontal="right"/>
    </xf>
    <xf numFmtId="4" fontId="4" fillId="0" borderId="17" xfId="2" applyNumberFormat="1" applyFont="1" applyFill="1" applyBorder="1" applyAlignment="1" applyProtection="1">
      <alignment horizontal="right"/>
    </xf>
    <xf numFmtId="0" fontId="9" fillId="0" borderId="4" xfId="0" applyFont="1" applyBorder="1" applyAlignment="1">
      <alignment vertical="center" wrapText="1"/>
    </xf>
    <xf numFmtId="165" fontId="9" fillId="0" borderId="4" xfId="1" applyNumberFormat="1" applyFont="1" applyBorder="1" applyAlignment="1">
      <alignment horizontal="right" vertical="center"/>
    </xf>
    <xf numFmtId="4" fontId="9" fillId="0" borderId="17" xfId="2" applyNumberFormat="1" applyFont="1" applyBorder="1" applyAlignment="1">
      <alignment horizontal="right" vertical="center"/>
    </xf>
    <xf numFmtId="4" fontId="14" fillId="0" borderId="12" xfId="1" applyNumberFormat="1" applyFont="1" applyBorder="1" applyAlignment="1" applyProtection="1">
      <alignment horizontal="center" vertical="center"/>
      <protection locked="0"/>
    </xf>
    <xf numFmtId="4" fontId="9" fillId="4" borderId="17" xfId="2" applyNumberFormat="1" applyFont="1" applyFill="1" applyBorder="1" applyAlignment="1">
      <alignment horizontal="right" vertical="center" readingOrder="1"/>
    </xf>
    <xf numFmtId="4" fontId="11" fillId="11" borderId="17" xfId="2" applyNumberFormat="1" applyFont="1" applyFill="1" applyBorder="1" applyAlignment="1">
      <alignment horizontal="right" vertical="center" readingOrder="1"/>
    </xf>
    <xf numFmtId="4" fontId="0" fillId="0" borderId="0" xfId="0" applyNumberFormat="1" applyAlignment="1"/>
    <xf numFmtId="4" fontId="4" fillId="0" borderId="12" xfId="0" applyNumberFormat="1" applyFont="1" applyBorder="1" applyAlignment="1" applyProtection="1">
      <alignment horizontal="center" vertical="center" wrapText="1"/>
      <protection locked="0"/>
    </xf>
    <xf numFmtId="4" fontId="15" fillId="0" borderId="12" xfId="0" applyNumberFormat="1" applyFont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 applyProtection="1">
      <alignment vertical="center" wrapText="1"/>
      <protection locked="0"/>
    </xf>
    <xf numFmtId="0" fontId="1" fillId="0" borderId="0" xfId="0" applyFont="1"/>
    <xf numFmtId="0" fontId="10" fillId="0" borderId="11" xfId="0" applyFont="1" applyFill="1" applyBorder="1" applyAlignment="1" applyProtection="1">
      <alignment horizontal="left" wrapText="1" readingOrder="1"/>
      <protection locked="0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2" fillId="0" borderId="0" xfId="0" applyNumberFormat="1" applyFont="1" applyFill="1" applyBorder="1" applyAlignment="1" applyProtection="1"/>
    <xf numFmtId="1" fontId="16" fillId="0" borderId="19" xfId="0" applyNumberFormat="1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14" borderId="12" xfId="0" applyNumberFormat="1" applyFont="1" applyFill="1" applyBorder="1" applyAlignment="1" applyProtection="1">
      <alignment horizontal="center" vertical="center" wrapText="1"/>
    </xf>
    <xf numFmtId="0" fontId="8" fillId="15" borderId="12" xfId="0" applyNumberFormat="1" applyFont="1" applyFill="1" applyBorder="1" applyAlignment="1" applyProtection="1">
      <alignment horizontal="left" vertical="center" wrapText="1"/>
    </xf>
    <xf numFmtId="3" fontId="2" fillId="15" borderId="12" xfId="0" applyNumberFormat="1" applyFont="1" applyFill="1" applyBorder="1" applyAlignment="1">
      <alignment horizontal="right"/>
    </xf>
    <xf numFmtId="0" fontId="0" fillId="0" borderId="12" xfId="0" applyBorder="1"/>
    <xf numFmtId="0" fontId="19" fillId="15" borderId="12" xfId="0" quotePrefix="1" applyFont="1" applyFill="1" applyBorder="1" applyAlignment="1">
      <alignment horizontal="left" vertical="center" wrapText="1"/>
    </xf>
    <xf numFmtId="0" fontId="1" fillId="15" borderId="12" xfId="0" applyFont="1" applyFill="1" applyBorder="1" applyAlignment="1">
      <alignment horizontal="left" vertical="center"/>
    </xf>
    <xf numFmtId="3" fontId="2" fillId="15" borderId="12" xfId="0" applyNumberFormat="1" applyFont="1" applyFill="1" applyBorder="1" applyAlignment="1" applyProtection="1">
      <alignment horizontal="right" wrapText="1"/>
    </xf>
    <xf numFmtId="0" fontId="19" fillId="15" borderId="12" xfId="0" applyNumberFormat="1" applyFont="1" applyFill="1" applyBorder="1" applyAlignment="1" applyProtection="1">
      <alignment horizontal="left" vertical="center" wrapText="1" indent="1"/>
    </xf>
    <xf numFmtId="0" fontId="1" fillId="15" borderId="12" xfId="0" applyNumberFormat="1" applyFont="1" applyFill="1" applyBorder="1" applyAlignment="1" applyProtection="1">
      <alignment horizontal="left" vertical="center" wrapText="1"/>
    </xf>
    <xf numFmtId="0" fontId="3" fillId="14" borderId="19" xfId="0" applyNumberFormat="1" applyFont="1" applyFill="1" applyBorder="1" applyAlignment="1" applyProtection="1">
      <alignment horizontal="center" vertical="center" wrapText="1"/>
    </xf>
    <xf numFmtId="0" fontId="1" fillId="15" borderId="12" xfId="0" quotePrefix="1" applyFont="1" applyFill="1" applyBorder="1" applyAlignment="1">
      <alignment horizontal="left" vertical="center"/>
    </xf>
    <xf numFmtId="0" fontId="1" fillId="15" borderId="12" xfId="0" quotePrefix="1" applyFont="1" applyFill="1" applyBorder="1" applyAlignment="1">
      <alignment horizontal="left" vertical="center" wrapText="1"/>
    </xf>
    <xf numFmtId="0" fontId="19" fillId="15" borderId="12" xfId="0" quotePrefix="1" applyFont="1" applyFill="1" applyBorder="1" applyAlignment="1">
      <alignment horizontal="left" vertical="center"/>
    </xf>
    <xf numFmtId="0" fontId="8" fillId="15" borderId="12" xfId="0" applyFont="1" applyFill="1" applyBorder="1" applyAlignment="1">
      <alignment horizontal="left" vertical="center"/>
    </xf>
    <xf numFmtId="0" fontId="8" fillId="15" borderId="12" xfId="0" applyNumberFormat="1" applyFont="1" applyFill="1" applyBorder="1" applyAlignment="1" applyProtection="1">
      <alignment horizontal="left" vertical="center"/>
    </xf>
    <xf numFmtId="0" fontId="8" fillId="15" borderId="12" xfId="0" applyNumberFormat="1" applyFont="1" applyFill="1" applyBorder="1" applyAlignment="1" applyProtection="1">
      <alignment vertical="center" wrapText="1"/>
    </xf>
    <xf numFmtId="0" fontId="1" fillId="15" borderId="12" xfId="0" applyNumberFormat="1" applyFont="1" applyFill="1" applyBorder="1" applyAlignment="1" applyProtection="1">
      <alignment vertical="center" wrapText="1"/>
    </xf>
    <xf numFmtId="0" fontId="10" fillId="0" borderId="6" xfId="0" applyFont="1" applyFill="1" applyBorder="1" applyAlignment="1">
      <alignment readingOrder="1"/>
    </xf>
    <xf numFmtId="0" fontId="2" fillId="0" borderId="0" xfId="0" applyNumberFormat="1" applyFont="1" applyFill="1" applyBorder="1" applyAlignment="1" applyProtection="1"/>
    <xf numFmtId="165" fontId="1" fillId="0" borderId="12" xfId="1" applyNumberFormat="1" applyFont="1" applyBorder="1" applyAlignment="1">
      <alignment horizontal="right" vertical="center" readingOrder="1"/>
    </xf>
    <xf numFmtId="2" fontId="1" fillId="0" borderId="12" xfId="0" applyNumberFormat="1" applyFont="1" applyBorder="1"/>
    <xf numFmtId="165" fontId="10" fillId="0" borderId="4" xfId="1" applyNumberFormat="1" applyFont="1" applyFill="1" applyBorder="1" applyAlignment="1">
      <alignment horizontal="right" vertical="center" readingOrder="1"/>
    </xf>
    <xf numFmtId="4" fontId="4" fillId="0" borderId="4" xfId="1" applyNumberFormat="1" applyFont="1" applyFill="1" applyBorder="1" applyAlignment="1" applyProtection="1">
      <alignment horizontal="right"/>
    </xf>
    <xf numFmtId="4" fontId="3" fillId="13" borderId="12" xfId="0" applyNumberFormat="1" applyFont="1" applyFill="1" applyBorder="1" applyAlignment="1"/>
    <xf numFmtId="4" fontId="3" fillId="13" borderId="12" xfId="0" applyNumberFormat="1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0" fontId="3" fillId="14" borderId="19" xfId="0" applyNumberFormat="1" applyFont="1" applyFill="1" applyBorder="1" applyAlignment="1" applyProtection="1">
      <alignment horizontal="center" vertical="center" wrapText="1"/>
    </xf>
    <xf numFmtId="0" fontId="19" fillId="15" borderId="12" xfId="0" quotePrefix="1" applyFont="1" applyFill="1" applyBorder="1" applyAlignment="1">
      <alignment horizontal="left" vertical="center" wrapText="1" indent="1"/>
    </xf>
    <xf numFmtId="0" fontId="19" fillId="15" borderId="12" xfId="0" applyFont="1" applyFill="1" applyBorder="1" applyAlignment="1">
      <alignment horizontal="left" vertical="center" inden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22" xfId="0" applyNumberFormat="1" applyFont="1" applyFill="1" applyBorder="1" applyAlignment="1" applyProtection="1">
      <alignment vertical="center" wrapText="1"/>
    </xf>
    <xf numFmtId="165" fontId="4" fillId="0" borderId="22" xfId="1" applyNumberFormat="1" applyFont="1" applyFill="1" applyBorder="1" applyAlignment="1" applyProtection="1">
      <alignment horizontal="right"/>
    </xf>
    <xf numFmtId="4" fontId="9" fillId="0" borderId="4" xfId="0" applyNumberFormat="1" applyFont="1" applyFill="1" applyBorder="1" applyAlignment="1" applyProtection="1">
      <alignment wrapText="1" readingOrder="1"/>
      <protection locked="0"/>
    </xf>
    <xf numFmtId="14" fontId="9" fillId="4" borderId="3" xfId="0" applyNumberFormat="1" applyFont="1" applyFill="1" applyBorder="1" applyAlignment="1" applyProtection="1">
      <alignment horizontal="center" vertical="center" wrapText="1" readingOrder="1"/>
      <protection locked="0"/>
    </xf>
    <xf numFmtId="14" fontId="10" fillId="0" borderId="0" xfId="0" applyNumberFormat="1" applyFont="1" applyBorder="1" applyAlignment="1">
      <alignment horizontal="left" vertical="center" readingOrder="1"/>
    </xf>
    <xf numFmtId="14" fontId="10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NumberFormat="1" applyFont="1" applyFill="1" applyBorder="1" applyAlignment="1" applyProtection="1"/>
    <xf numFmtId="165" fontId="20" fillId="0" borderId="4" xfId="1" applyNumberFormat="1" applyFont="1" applyBorder="1" applyAlignment="1">
      <alignment horizontal="right" vertical="center" readingOrder="1"/>
    </xf>
    <xf numFmtId="0" fontId="10" fillId="0" borderId="0" xfId="0" applyFont="1" applyBorder="1" applyAlignment="1">
      <alignment horizontal="left" vertical="center" readingOrder="1"/>
    </xf>
    <xf numFmtId="0" fontId="20" fillId="0" borderId="4" xfId="0" applyFont="1" applyFill="1" applyBorder="1" applyAlignment="1">
      <alignment vertical="center" wrapText="1"/>
    </xf>
    <xf numFmtId="165" fontId="20" fillId="0" borderId="4" xfId="1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 applyProtection="1"/>
    <xf numFmtId="0" fontId="10" fillId="0" borderId="0" xfId="0" applyFont="1" applyBorder="1" applyAlignment="1">
      <alignment horizontal="left" vertical="center" readingOrder="1"/>
    </xf>
    <xf numFmtId="4" fontId="20" fillId="0" borderId="17" xfId="2" applyNumberFormat="1" applyFont="1" applyBorder="1" applyAlignment="1">
      <alignment horizontal="right" vertical="center" readingOrder="1"/>
    </xf>
    <xf numFmtId="0" fontId="20" fillId="0" borderId="3" xfId="0" applyFont="1" applyFill="1" applyBorder="1" applyAlignment="1" applyProtection="1">
      <alignment horizontal="center" vertical="center" wrapText="1" readingOrder="1"/>
      <protection locked="0"/>
    </xf>
    <xf numFmtId="0" fontId="20" fillId="0" borderId="4" xfId="5" applyFont="1" applyFill="1" applyBorder="1" applyAlignment="1">
      <alignment vertical="center" wrapText="1"/>
    </xf>
    <xf numFmtId="0" fontId="21" fillId="0" borderId="3" xfId="0" applyNumberFormat="1" applyFont="1" applyFill="1" applyBorder="1" applyAlignment="1" applyProtection="1">
      <alignment horizontal="center" vertical="center" readingOrder="1"/>
    </xf>
    <xf numFmtId="165" fontId="21" fillId="0" borderId="4" xfId="1" applyNumberFormat="1" applyFont="1" applyFill="1" applyBorder="1" applyAlignment="1" applyProtection="1">
      <alignment horizontal="right" vertical="center" readingOrder="1"/>
    </xf>
    <xf numFmtId="4" fontId="21" fillId="0" borderId="17" xfId="2" applyNumberFormat="1" applyFont="1" applyFill="1" applyBorder="1" applyAlignment="1" applyProtection="1">
      <alignment horizontal="right" vertical="center" readingOrder="1"/>
    </xf>
    <xf numFmtId="165" fontId="21" fillId="0" borderId="0" xfId="0" applyNumberFormat="1" applyFont="1" applyFill="1" applyBorder="1" applyAlignment="1" applyProtection="1">
      <alignment horizontal="left" vertical="center" readingOrder="1"/>
    </xf>
    <xf numFmtId="0" fontId="21" fillId="0" borderId="0" xfId="0" applyNumberFormat="1" applyFont="1" applyFill="1" applyBorder="1" applyAlignment="1" applyProtection="1">
      <alignment horizontal="left" vertical="center" readingOrder="1"/>
    </xf>
    <xf numFmtId="0" fontId="20" fillId="0" borderId="3" xfId="0" applyFont="1" applyBorder="1" applyAlignment="1">
      <alignment horizontal="center" vertical="center" readingOrder="1"/>
    </xf>
    <xf numFmtId="0" fontId="21" fillId="0" borderId="4" xfId="5" applyNumberFormat="1" applyFont="1" applyFill="1" applyBorder="1" applyAlignment="1" applyProtection="1">
      <alignment horizontal="left" vertical="center" wrapText="1" readingOrder="1"/>
    </xf>
    <xf numFmtId="0" fontId="21" fillId="0" borderId="3" xfId="5" applyNumberFormat="1" applyFont="1" applyFill="1" applyBorder="1" applyAlignment="1" applyProtection="1">
      <alignment horizontal="center" vertical="center"/>
    </xf>
    <xf numFmtId="0" fontId="20" fillId="0" borderId="4" xfId="5" applyFont="1" applyFill="1" applyBorder="1" applyAlignment="1">
      <alignment horizontal="left" vertical="center" wrapText="1" readingOrder="1"/>
    </xf>
    <xf numFmtId="0" fontId="20" fillId="0" borderId="3" xfId="5" applyFont="1" applyFill="1" applyBorder="1" applyAlignment="1">
      <alignment horizontal="center" vertical="center" readingOrder="1"/>
    </xf>
    <xf numFmtId="165" fontId="21" fillId="0" borderId="4" xfId="1" applyNumberFormat="1" applyFont="1" applyFill="1" applyBorder="1" applyAlignment="1" applyProtection="1">
      <alignment horizontal="right"/>
    </xf>
    <xf numFmtId="0" fontId="21" fillId="0" borderId="4" xfId="5" applyNumberFormat="1" applyFont="1" applyFill="1" applyBorder="1" applyAlignment="1" applyProtection="1">
      <alignment vertical="center" wrapText="1"/>
    </xf>
    <xf numFmtId="4" fontId="21" fillId="0" borderId="4" xfId="1" applyNumberFormat="1" applyFont="1" applyFill="1" applyBorder="1" applyAlignment="1" applyProtection="1">
      <alignment horizontal="right"/>
    </xf>
    <xf numFmtId="4" fontId="21" fillId="0" borderId="17" xfId="2" applyNumberFormat="1" applyFont="1" applyFill="1" applyBorder="1" applyAlignment="1" applyProtection="1">
      <alignment horizontal="right"/>
    </xf>
    <xf numFmtId="0" fontId="21" fillId="0" borderId="3" xfId="0" applyNumberFormat="1" applyFont="1" applyFill="1" applyBorder="1" applyAlignment="1" applyProtection="1">
      <alignment horizontal="center" vertical="center"/>
    </xf>
    <xf numFmtId="0" fontId="21" fillId="0" borderId="4" xfId="0" applyNumberFormat="1" applyFont="1" applyFill="1" applyBorder="1" applyAlignment="1" applyProtection="1">
      <alignment vertical="center" wrapText="1"/>
    </xf>
    <xf numFmtId="0" fontId="21" fillId="0" borderId="0" xfId="0" applyNumberFormat="1" applyFont="1" applyFill="1" applyBorder="1" applyAlignment="1" applyProtection="1"/>
    <xf numFmtId="165" fontId="21" fillId="0" borderId="22" xfId="1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/>
    <xf numFmtId="4" fontId="21" fillId="0" borderId="23" xfId="2" applyNumberFormat="1" applyFont="1" applyFill="1" applyBorder="1" applyAlignment="1" applyProtection="1">
      <alignment horizontal="right"/>
    </xf>
    <xf numFmtId="0" fontId="21" fillId="0" borderId="21" xfId="0" applyNumberFormat="1" applyFont="1" applyFill="1" applyBorder="1" applyAlignment="1" applyProtection="1">
      <alignment horizontal="center" vertical="center"/>
    </xf>
    <xf numFmtId="0" fontId="21" fillId="0" borderId="22" xfId="0" applyNumberFormat="1" applyFont="1" applyFill="1" applyBorder="1" applyAlignment="1" applyProtection="1">
      <alignment vertical="center" wrapText="1"/>
    </xf>
    <xf numFmtId="0" fontId="8" fillId="13" borderId="13" xfId="0" applyNumberFormat="1" applyFont="1" applyFill="1" applyBorder="1" applyAlignment="1" applyProtection="1">
      <alignment horizontal="left" wrapText="1"/>
    </xf>
    <xf numFmtId="0" fontId="1" fillId="13" borderId="15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>
      <alignment horizontal="left" wrapText="1"/>
    </xf>
    <xf numFmtId="0" fontId="1" fillId="0" borderId="15" xfId="0" applyNumberFormat="1" applyFont="1" applyFill="1" applyBorder="1" applyAlignment="1" applyProtection="1">
      <alignment wrapText="1"/>
    </xf>
    <xf numFmtId="0" fontId="8" fillId="0" borderId="13" xfId="0" applyNumberFormat="1" applyFont="1" applyFill="1" applyBorder="1" applyAlignment="1" applyProtection="1">
      <alignment horizontal="left" wrapText="1"/>
    </xf>
    <xf numFmtId="0" fontId="1" fillId="0" borderId="15" xfId="0" applyNumberFormat="1" applyFont="1" applyFill="1" applyBorder="1" applyAlignment="1" applyProtection="1"/>
    <xf numFmtId="0" fontId="1" fillId="0" borderId="13" xfId="0" applyFont="1" applyFill="1" applyBorder="1" applyAlignment="1">
      <alignment horizontal="left"/>
    </xf>
    <xf numFmtId="0" fontId="3" fillId="13" borderId="13" xfId="0" quotePrefix="1" applyFont="1" applyFill="1" applyBorder="1" applyAlignment="1">
      <alignment horizontal="center" vertical="center" wrapText="1"/>
    </xf>
    <xf numFmtId="0" fontId="3" fillId="13" borderId="15" xfId="0" quotePrefix="1" applyFont="1" applyFill="1" applyBorder="1" applyAlignment="1">
      <alignment horizontal="center" vertical="center" wrapText="1"/>
    </xf>
    <xf numFmtId="0" fontId="3" fillId="13" borderId="19" xfId="0" quotePrefix="1" applyFont="1" applyFill="1" applyBorder="1" applyAlignment="1">
      <alignment horizontal="center" vertical="center" wrapText="1"/>
    </xf>
    <xf numFmtId="0" fontId="8" fillId="0" borderId="13" xfId="0" quotePrefix="1" applyNumberFormat="1" applyFont="1" applyFill="1" applyBorder="1" applyAlignment="1" applyProtection="1">
      <alignment horizontal="left" wrapText="1"/>
    </xf>
    <xf numFmtId="0" fontId="8" fillId="13" borderId="15" xfId="0" applyNumberFormat="1" applyFont="1" applyFill="1" applyBorder="1" applyAlignment="1" applyProtection="1">
      <alignment horizontal="left" wrapText="1"/>
    </xf>
    <xf numFmtId="0" fontId="8" fillId="13" borderId="19" xfId="0" applyNumberFormat="1" applyFont="1" applyFill="1" applyBorder="1" applyAlignment="1" applyProtection="1">
      <alignment horizontal="left" wrapText="1"/>
    </xf>
    <xf numFmtId="0" fontId="13" fillId="0" borderId="0" xfId="0" applyFont="1" applyAlignment="1" applyProtection="1">
      <alignment vertical="top" wrapText="1" readingOrder="1"/>
      <protection locked="0"/>
    </xf>
    <xf numFmtId="0" fontId="1" fillId="0" borderId="0" xfId="0" applyFont="1"/>
    <xf numFmtId="0" fontId="13" fillId="0" borderId="0" xfId="0" applyFont="1" applyAlignment="1" applyProtection="1">
      <alignment horizontal="left" vertical="top" wrapText="1" readingOrder="1"/>
      <protection locked="0"/>
    </xf>
    <xf numFmtId="0" fontId="3" fillId="8" borderId="13" xfId="0" quotePrefix="1" applyFont="1" applyFill="1" applyBorder="1" applyAlignment="1">
      <alignment horizontal="center" vertical="center" wrapText="1"/>
    </xf>
    <xf numFmtId="0" fontId="3" fillId="8" borderId="15" xfId="0" quotePrefix="1" applyFont="1" applyFill="1" applyBorder="1" applyAlignment="1">
      <alignment horizontal="center" vertical="center" wrapText="1"/>
    </xf>
    <xf numFmtId="0" fontId="3" fillId="8" borderId="19" xfId="0" quotePrefix="1" applyFont="1" applyFill="1" applyBorder="1" applyAlignment="1">
      <alignment horizontal="center" vertical="center" wrapText="1"/>
    </xf>
    <xf numFmtId="1" fontId="16" fillId="0" borderId="13" xfId="0" applyNumberFormat="1" applyFont="1" applyBorder="1" applyAlignment="1">
      <alignment horizontal="center" vertical="center" wrapText="1"/>
    </xf>
    <xf numFmtId="1" fontId="16" fillId="0" borderId="19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4" borderId="15" xfId="0" applyNumberFormat="1" applyFont="1" applyFill="1" applyBorder="1" applyAlignment="1" applyProtection="1">
      <alignment horizontal="center" vertical="center" wrapText="1"/>
    </xf>
    <xf numFmtId="0" fontId="3" fillId="14" borderId="19" xfId="0" applyNumberFormat="1" applyFont="1" applyFill="1" applyBorder="1" applyAlignment="1" applyProtection="1">
      <alignment horizontal="center" vertical="center" wrapText="1"/>
    </xf>
    <xf numFmtId="0" fontId="5" fillId="9" borderId="3" xfId="0" applyFont="1" applyFill="1" applyBorder="1" applyAlignment="1" applyProtection="1">
      <alignment wrapText="1" readingOrder="1"/>
      <protection locked="0"/>
    </xf>
    <xf numFmtId="0" fontId="5" fillId="9" borderId="4" xfId="0" applyFont="1" applyFill="1" applyBorder="1" applyAlignment="1" applyProtection="1">
      <alignment wrapText="1" readingOrder="1"/>
      <protection locked="0"/>
    </xf>
    <xf numFmtId="0" fontId="5" fillId="5" borderId="3" xfId="0" applyFont="1" applyFill="1" applyBorder="1" applyAlignment="1" applyProtection="1">
      <alignment wrapText="1" readingOrder="1"/>
      <protection locked="0"/>
    </xf>
    <xf numFmtId="0" fontId="5" fillId="5" borderId="4" xfId="0" applyFont="1" applyFill="1" applyBorder="1" applyAlignment="1" applyProtection="1">
      <alignment wrapText="1" readingOrder="1"/>
      <protection locked="0"/>
    </xf>
    <xf numFmtId="0" fontId="5" fillId="2" borderId="1" xfId="0" applyFont="1" applyFill="1" applyBorder="1" applyAlignment="1" applyProtection="1">
      <alignment wrapText="1" readingOrder="1"/>
      <protection locked="0"/>
    </xf>
    <xf numFmtId="0" fontId="5" fillId="2" borderId="2" xfId="0" applyFont="1" applyFill="1" applyBorder="1" applyAlignment="1" applyProtection="1">
      <alignment wrapText="1" readingOrder="1"/>
      <protection locked="0"/>
    </xf>
    <xf numFmtId="0" fontId="5" fillId="2" borderId="3" xfId="0" applyFont="1" applyFill="1" applyBorder="1" applyAlignment="1" applyProtection="1">
      <alignment wrapText="1" readingOrder="1"/>
      <protection locked="0"/>
    </xf>
    <xf numFmtId="0" fontId="5" fillId="2" borderId="4" xfId="0" applyFont="1" applyFill="1" applyBorder="1" applyAlignment="1" applyProtection="1">
      <alignment wrapText="1" readingOrder="1"/>
      <protection locked="0"/>
    </xf>
    <xf numFmtId="0" fontId="6" fillId="4" borderId="3" xfId="0" applyFont="1" applyFill="1" applyBorder="1" applyAlignment="1" applyProtection="1">
      <alignment wrapText="1" readingOrder="1"/>
      <protection locked="0"/>
    </xf>
    <xf numFmtId="0" fontId="6" fillId="4" borderId="4" xfId="0" applyFont="1" applyFill="1" applyBorder="1" applyAlignment="1" applyProtection="1">
      <alignment wrapText="1" readingOrder="1"/>
      <protection locked="0"/>
    </xf>
    <xf numFmtId="0" fontId="9" fillId="4" borderId="3" xfId="0" applyFont="1" applyFill="1" applyBorder="1" applyAlignment="1" applyProtection="1">
      <alignment horizontal="left" wrapText="1" readingOrder="1"/>
      <protection locked="0"/>
    </xf>
    <xf numFmtId="0" fontId="9" fillId="4" borderId="4" xfId="0" applyFont="1" applyFill="1" applyBorder="1" applyAlignment="1" applyProtection="1">
      <alignment horizontal="left" wrapText="1" readingOrder="1"/>
      <protection locked="0"/>
    </xf>
    <xf numFmtId="0" fontId="5" fillId="6" borderId="3" xfId="0" applyFont="1" applyFill="1" applyBorder="1" applyAlignment="1" applyProtection="1">
      <alignment wrapText="1" readingOrder="1"/>
      <protection locked="0"/>
    </xf>
    <xf numFmtId="0" fontId="5" fillId="6" borderId="4" xfId="0" applyFont="1" applyFill="1" applyBorder="1" applyAlignment="1" applyProtection="1">
      <alignment wrapText="1" readingOrder="1"/>
      <protection locked="0"/>
    </xf>
    <xf numFmtId="0" fontId="5" fillId="7" borderId="3" xfId="0" applyFont="1" applyFill="1" applyBorder="1" applyAlignment="1" applyProtection="1">
      <alignment wrapText="1" readingOrder="1"/>
      <protection locked="0"/>
    </xf>
    <xf numFmtId="0" fontId="5" fillId="7" borderId="4" xfId="0" applyFont="1" applyFill="1" applyBorder="1" applyAlignment="1" applyProtection="1">
      <alignment wrapText="1" readingOrder="1"/>
      <protection locked="0"/>
    </xf>
    <xf numFmtId="0" fontId="6" fillId="3" borderId="3" xfId="0" applyFont="1" applyFill="1" applyBorder="1" applyAlignment="1" applyProtection="1">
      <alignment wrapText="1" readingOrder="1"/>
      <protection locked="0"/>
    </xf>
    <xf numFmtId="0" fontId="6" fillId="3" borderId="4" xfId="0" applyFont="1" applyFill="1" applyBorder="1" applyAlignment="1" applyProtection="1">
      <alignment wrapText="1" readingOrder="1"/>
      <protection locked="0"/>
    </xf>
    <xf numFmtId="0" fontId="5" fillId="9" borderId="3" xfId="0" applyFont="1" applyFill="1" applyBorder="1" applyAlignment="1" applyProtection="1">
      <alignment horizontal="left" vertical="center" wrapText="1" readingOrder="1"/>
      <protection locked="0"/>
    </xf>
    <xf numFmtId="0" fontId="5" fillId="9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0" xfId="0" applyFont="1" applyAlignment="1">
      <alignment horizontal="center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5" fillId="10" borderId="3" xfId="0" applyFont="1" applyFill="1" applyBorder="1" applyAlignment="1" applyProtection="1">
      <alignment wrapText="1" readingOrder="1"/>
      <protection locked="0"/>
    </xf>
    <xf numFmtId="0" fontId="5" fillId="10" borderId="4" xfId="0" applyFont="1" applyFill="1" applyBorder="1" applyAlignment="1" applyProtection="1">
      <alignment wrapText="1" readingOrder="1"/>
      <protection locked="0"/>
    </xf>
    <xf numFmtId="0" fontId="9" fillId="4" borderId="11" xfId="0" applyFont="1" applyFill="1" applyBorder="1" applyAlignment="1" applyProtection="1">
      <alignment horizontal="left" wrapText="1" readingOrder="1"/>
      <protection locked="0"/>
    </xf>
    <xf numFmtId="0" fontId="9" fillId="4" borderId="7" xfId="0" applyFont="1" applyFill="1" applyBorder="1" applyAlignment="1" applyProtection="1">
      <alignment horizontal="left" wrapText="1" readingOrder="1"/>
      <protection locked="0"/>
    </xf>
    <xf numFmtId="0" fontId="5" fillId="9" borderId="11" xfId="0" applyFont="1" applyFill="1" applyBorder="1" applyAlignment="1" applyProtection="1">
      <alignment wrapText="1" readingOrder="1"/>
      <protection locked="0"/>
    </xf>
    <xf numFmtId="0" fontId="5" fillId="9" borderId="7" xfId="0" applyFont="1" applyFill="1" applyBorder="1" applyAlignment="1" applyProtection="1">
      <alignment wrapText="1" readingOrder="1"/>
      <protection locked="0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 applyProtection="1">
      <alignment horizontal="left" vertical="center" wrapText="1" readingOrder="1"/>
      <protection locked="0"/>
    </xf>
    <xf numFmtId="0" fontId="6" fillId="0" borderId="7" xfId="0" applyFont="1" applyFill="1" applyBorder="1" applyAlignment="1" applyProtection="1">
      <alignment horizontal="left" vertical="center" wrapText="1" readingOrder="1"/>
      <protection locked="0"/>
    </xf>
    <xf numFmtId="0" fontId="9" fillId="0" borderId="5" xfId="0" applyFont="1" applyFill="1" applyBorder="1" applyAlignment="1">
      <alignment horizontal="left" vertical="center" wrapText="1" readingOrder="1"/>
    </xf>
    <xf numFmtId="0" fontId="9" fillId="0" borderId="7" xfId="0" applyFont="1" applyFill="1" applyBorder="1" applyAlignment="1">
      <alignment horizontal="left" vertical="center" wrapText="1" readingOrder="1"/>
    </xf>
    <xf numFmtId="0" fontId="7" fillId="0" borderId="5" xfId="0" applyFont="1" applyFill="1" applyBorder="1" applyAlignment="1" applyProtection="1">
      <alignment horizontal="left" vertical="center" wrapText="1" readingOrder="1"/>
      <protection locked="0"/>
    </xf>
    <xf numFmtId="0" fontId="7" fillId="0" borderId="7" xfId="0" applyFont="1" applyFill="1" applyBorder="1" applyAlignment="1" applyProtection="1">
      <alignment horizontal="left" vertical="center" wrapText="1" readingOrder="1"/>
      <protection locked="0"/>
    </xf>
    <xf numFmtId="0" fontId="9" fillId="0" borderId="5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6" fillId="4" borderId="11" xfId="0" applyFont="1" applyFill="1" applyBorder="1" applyAlignment="1" applyProtection="1">
      <alignment horizontal="left" wrapText="1" readingOrder="1"/>
      <protection locked="0"/>
    </xf>
    <xf numFmtId="0" fontId="6" fillId="4" borderId="6" xfId="0" applyFont="1" applyFill="1" applyBorder="1" applyAlignment="1" applyProtection="1">
      <alignment horizontal="left" wrapText="1" readingOrder="1"/>
      <protection locked="0"/>
    </xf>
    <xf numFmtId="0" fontId="9" fillId="0" borderId="5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7" fillId="0" borderId="10" xfId="0" applyFont="1" applyFill="1" applyBorder="1" applyAlignment="1" applyProtection="1">
      <alignment horizontal="left" wrapText="1" readingOrder="1"/>
      <protection locked="0"/>
    </xf>
    <xf numFmtId="0" fontId="7" fillId="0" borderId="20" xfId="0" applyFont="1" applyFill="1" applyBorder="1" applyAlignment="1" applyProtection="1">
      <alignment horizontal="left" wrapText="1" readingOrder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left" wrapText="1" readingOrder="1"/>
      <protection locked="0"/>
    </xf>
    <xf numFmtId="0" fontId="7" fillId="0" borderId="7" xfId="0" applyFont="1" applyFill="1" applyBorder="1" applyAlignment="1" applyProtection="1">
      <alignment horizontal="left" wrapText="1" readingOrder="1"/>
      <protection locked="0"/>
    </xf>
    <xf numFmtId="0" fontId="10" fillId="0" borderId="5" xfId="0" applyFont="1" applyFill="1" applyBorder="1" applyAlignment="1">
      <alignment horizontal="left" wrapText="1"/>
    </xf>
    <xf numFmtId="0" fontId="10" fillId="0" borderId="7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11" fillId="10" borderId="13" xfId="0" applyFont="1" applyFill="1" applyBorder="1" applyAlignment="1">
      <alignment horizontal="left"/>
    </xf>
    <xf numFmtId="0" fontId="11" fillId="10" borderId="15" xfId="0" applyFont="1" applyFill="1" applyBorder="1" applyAlignment="1">
      <alignment horizontal="left"/>
    </xf>
    <xf numFmtId="0" fontId="11" fillId="10" borderId="19" xfId="0" applyFont="1" applyFill="1" applyBorder="1" applyAlignment="1">
      <alignment horizontal="left"/>
    </xf>
  </cellXfs>
  <cellStyles count="6">
    <cellStyle name="Normalno" xfId="0" builtinId="0"/>
    <cellStyle name="Normalno 2" xfId="5"/>
    <cellStyle name="Postotak" xfId="2" builtinId="5"/>
    <cellStyle name="Postotak 2" xfId="4"/>
    <cellStyle name="Zarez" xfId="1" builtinId="3"/>
    <cellStyle name="Zarez 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FFFFFF"/>
      <rgbColor rgb="00282894"/>
      <rgbColor rgb="003C3C9E"/>
      <rgbColor rgb="005050A8"/>
      <rgbColor rgb="006464B2"/>
      <rgbColor rgb="00FFFF00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0000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J28" sqref="J28"/>
    </sheetView>
  </sheetViews>
  <sheetFormatPr defaultColWidth="8.85546875" defaultRowHeight="12.75" x14ac:dyDescent="0.2"/>
  <cols>
    <col min="1" max="2" width="4.28515625" style="23" customWidth="1"/>
    <col min="3" max="3" width="5.5703125" style="23" customWidth="1"/>
    <col min="4" max="4" width="5.28515625" style="31" customWidth="1"/>
    <col min="5" max="5" width="31.28515625" style="23" customWidth="1"/>
    <col min="6" max="7" width="18" style="23" customWidth="1"/>
    <col min="8" max="8" width="15.5703125" style="213" customWidth="1"/>
    <col min="9" max="9" width="17.85546875" style="23" customWidth="1"/>
    <col min="10" max="10" width="18" style="23" customWidth="1"/>
    <col min="11" max="11" width="18" style="144" customWidth="1"/>
    <col min="12" max="16384" width="8.85546875" style="24"/>
  </cols>
  <sheetData>
    <row r="1" spans="1:11" x14ac:dyDescent="0.2">
      <c r="A1" s="22" t="s">
        <v>91</v>
      </c>
      <c r="B1" s="22"/>
      <c r="C1" s="22"/>
      <c r="D1" s="22"/>
      <c r="E1" s="22"/>
      <c r="F1" s="22"/>
      <c r="G1" s="22"/>
      <c r="H1" s="22"/>
      <c r="J1" s="22"/>
      <c r="K1" s="22"/>
    </row>
    <row r="2" spans="1:11" x14ac:dyDescent="0.2">
      <c r="A2" s="302" t="s">
        <v>191</v>
      </c>
      <c r="B2" s="303"/>
      <c r="C2" s="303"/>
      <c r="D2" s="303"/>
      <c r="E2" s="303"/>
      <c r="F2" s="303"/>
      <c r="G2" s="303"/>
      <c r="H2" s="212"/>
      <c r="J2" s="24"/>
      <c r="K2" s="145"/>
    </row>
    <row r="3" spans="1:11" ht="13.15" customHeight="1" x14ac:dyDescent="0.2">
      <c r="A3" s="304" t="s">
        <v>192</v>
      </c>
      <c r="B3" s="304"/>
      <c r="C3" s="304"/>
      <c r="D3" s="304"/>
      <c r="E3" s="304"/>
      <c r="F3" s="24"/>
      <c r="G3" s="24"/>
      <c r="H3" s="212"/>
      <c r="J3" s="24"/>
      <c r="K3" s="145"/>
    </row>
    <row r="4" spans="1:11" x14ac:dyDescent="0.2">
      <c r="A4" s="302" t="s">
        <v>193</v>
      </c>
      <c r="B4" s="303"/>
      <c r="C4" s="303"/>
      <c r="D4" s="303"/>
      <c r="E4" s="303"/>
      <c r="F4" s="303"/>
      <c r="G4" s="303"/>
      <c r="H4" s="212"/>
      <c r="J4" s="24"/>
      <c r="K4" s="145"/>
    </row>
    <row r="6" spans="1:11" s="23" customFormat="1" ht="21.6" customHeight="1" x14ac:dyDescent="0.2">
      <c r="A6" s="288" t="s">
        <v>98</v>
      </c>
      <c r="B6" s="288"/>
      <c r="C6" s="288"/>
      <c r="D6" s="288"/>
      <c r="E6" s="288"/>
      <c r="F6" s="288"/>
      <c r="G6" s="288"/>
      <c r="H6" s="288"/>
      <c r="I6" s="288"/>
      <c r="J6" s="288"/>
      <c r="K6" s="288"/>
    </row>
    <row r="7" spans="1:11" s="23" customFormat="1" ht="21.6" customHeight="1" x14ac:dyDescent="0.2">
      <c r="A7" s="288" t="s">
        <v>263</v>
      </c>
      <c r="B7" s="288"/>
      <c r="C7" s="288"/>
      <c r="D7" s="288"/>
      <c r="E7" s="288"/>
      <c r="F7" s="288"/>
      <c r="G7" s="288"/>
      <c r="H7" s="288"/>
      <c r="I7" s="288"/>
      <c r="J7" s="288"/>
      <c r="K7" s="288"/>
    </row>
    <row r="8" spans="1:11" s="23" customFormat="1" ht="21.6" customHeight="1" x14ac:dyDescent="0.2">
      <c r="A8" s="288" t="s">
        <v>92</v>
      </c>
      <c r="B8" s="288"/>
      <c r="C8" s="288"/>
      <c r="D8" s="288"/>
      <c r="E8" s="288"/>
      <c r="F8" s="288"/>
      <c r="G8" s="288"/>
      <c r="H8" s="288"/>
      <c r="I8" s="288"/>
      <c r="J8" s="288"/>
      <c r="K8" s="288"/>
    </row>
    <row r="9" spans="1:11" s="23" customFormat="1" ht="23.25" customHeight="1" x14ac:dyDescent="0.2">
      <c r="A9" s="288" t="s">
        <v>231</v>
      </c>
      <c r="B9" s="288"/>
      <c r="C9" s="288"/>
      <c r="D9" s="288"/>
      <c r="E9" s="288"/>
      <c r="F9" s="288"/>
      <c r="G9" s="288"/>
      <c r="H9" s="288"/>
      <c r="I9" s="288"/>
      <c r="J9" s="288"/>
      <c r="K9" s="288"/>
    </row>
    <row r="10" spans="1:11" s="235" customFormat="1" ht="9" customHeight="1" x14ac:dyDescent="0.2">
      <c r="A10" s="25"/>
      <c r="B10" s="26"/>
      <c r="C10" s="26"/>
      <c r="D10" s="26"/>
      <c r="E10" s="26"/>
    </row>
    <row r="11" spans="1:11" s="23" customFormat="1" ht="27.75" customHeight="1" x14ac:dyDescent="0.2">
      <c r="A11" s="305" t="s">
        <v>180</v>
      </c>
      <c r="B11" s="306"/>
      <c r="C11" s="306"/>
      <c r="D11" s="306"/>
      <c r="E11" s="307"/>
      <c r="F11" s="176" t="s">
        <v>256</v>
      </c>
      <c r="G11" s="176" t="s">
        <v>264</v>
      </c>
      <c r="H11" s="176" t="s">
        <v>265</v>
      </c>
      <c r="I11" s="176" t="s">
        <v>266</v>
      </c>
      <c r="J11" s="176" t="s">
        <v>241</v>
      </c>
      <c r="K11" s="176" t="s">
        <v>242</v>
      </c>
    </row>
    <row r="12" spans="1:11" s="168" customFormat="1" ht="19.899999999999999" customHeight="1" x14ac:dyDescent="0.2">
      <c r="A12" s="296" t="s">
        <v>181</v>
      </c>
      <c r="B12" s="297"/>
      <c r="C12" s="297"/>
      <c r="D12" s="297"/>
      <c r="E12" s="298"/>
      <c r="F12" s="171">
        <v>1</v>
      </c>
      <c r="G12" s="172">
        <v>2</v>
      </c>
      <c r="H12" s="172">
        <v>3</v>
      </c>
      <c r="I12" s="172">
        <v>4</v>
      </c>
      <c r="J12" s="171">
        <v>5</v>
      </c>
      <c r="K12" s="171">
        <v>6</v>
      </c>
    </row>
    <row r="13" spans="1:11" s="166" customFormat="1" ht="17.25" customHeight="1" x14ac:dyDescent="0.2">
      <c r="A13" s="293" t="s">
        <v>93</v>
      </c>
      <c r="B13" s="292"/>
      <c r="C13" s="292"/>
      <c r="D13" s="292"/>
      <c r="E13" s="294"/>
      <c r="F13" s="27">
        <f>F14+F15</f>
        <v>755722.47</v>
      </c>
      <c r="G13" s="27">
        <f>G14+G15</f>
        <v>1737847</v>
      </c>
      <c r="H13" s="27">
        <f>SUM(G13)</f>
        <v>1737847</v>
      </c>
      <c r="I13" s="27">
        <f>I14+I15</f>
        <v>814324.90999999992</v>
      </c>
      <c r="J13" s="27">
        <f>ROUND(I13/F13*100,2)</f>
        <v>107.75</v>
      </c>
      <c r="K13" s="27">
        <f>ROUND(I13/G13*100,2)</f>
        <v>46.86</v>
      </c>
    </row>
    <row r="14" spans="1:11" s="166" customFormat="1" ht="19.899999999999999" customHeight="1" x14ac:dyDescent="0.2">
      <c r="A14" s="291" t="s">
        <v>232</v>
      </c>
      <c r="B14" s="292"/>
      <c r="C14" s="292"/>
      <c r="D14" s="292"/>
      <c r="E14" s="294"/>
      <c r="F14" s="173">
        <f>'opći po ekonomskoj'!C13</f>
        <v>755722.47</v>
      </c>
      <c r="G14" s="173">
        <f>'opći po ekonomskoj'!D13</f>
        <v>1737847</v>
      </c>
      <c r="H14" s="174">
        <f t="shared" ref="H14:H19" si="0">SUM(G14)</f>
        <v>1737847</v>
      </c>
      <c r="I14" s="173">
        <f>'opći po ekonomskoj'!F13</f>
        <v>814324.90999999992</v>
      </c>
      <c r="J14" s="173">
        <f t="shared" ref="J14:J25" si="1">ROUND(I14/F14*100,2)</f>
        <v>107.75</v>
      </c>
      <c r="K14" s="173">
        <f t="shared" ref="K14:K19" si="2">ROUND(I14/G14*100,2)</f>
        <v>46.86</v>
      </c>
    </row>
    <row r="15" spans="1:11" s="166" customFormat="1" ht="19.899999999999999" customHeight="1" x14ac:dyDescent="0.2">
      <c r="A15" s="295" t="s">
        <v>233</v>
      </c>
      <c r="B15" s="294"/>
      <c r="C15" s="294"/>
      <c r="D15" s="294"/>
      <c r="E15" s="294"/>
      <c r="F15" s="173">
        <f>'opći po ekonomskoj'!C34</f>
        <v>0</v>
      </c>
      <c r="G15" s="173">
        <f>'opći po ekonomskoj'!D34</f>
        <v>0</v>
      </c>
      <c r="H15" s="174">
        <f t="shared" si="0"/>
        <v>0</v>
      </c>
      <c r="I15" s="173">
        <f>'opći po ekonomskoj'!F34</f>
        <v>0</v>
      </c>
      <c r="J15" s="173" t="e">
        <f t="shared" si="1"/>
        <v>#DIV/0!</v>
      </c>
      <c r="K15" s="173" t="e">
        <f t="shared" si="2"/>
        <v>#DIV/0!</v>
      </c>
    </row>
    <row r="16" spans="1:11" s="166" customFormat="1" ht="19.899999999999999" customHeight="1" x14ac:dyDescent="0.2">
      <c r="A16" s="170" t="s">
        <v>95</v>
      </c>
      <c r="B16" s="167"/>
      <c r="C16" s="167"/>
      <c r="D16" s="167"/>
      <c r="E16" s="167"/>
      <c r="F16" s="169">
        <f>F17+F18</f>
        <v>864166.76</v>
      </c>
      <c r="G16" s="169">
        <f>G17+G18</f>
        <v>1630347</v>
      </c>
      <c r="H16" s="27">
        <f t="shared" si="0"/>
        <v>1630347</v>
      </c>
      <c r="I16" s="169">
        <f>I17+I18</f>
        <v>811660.72000000009</v>
      </c>
      <c r="J16" s="169">
        <f t="shared" si="1"/>
        <v>93.92</v>
      </c>
      <c r="K16" s="169">
        <f t="shared" si="2"/>
        <v>49.78</v>
      </c>
    </row>
    <row r="17" spans="1:12" s="166" customFormat="1" ht="19.899999999999999" customHeight="1" x14ac:dyDescent="0.2">
      <c r="A17" s="291" t="s">
        <v>234</v>
      </c>
      <c r="B17" s="292"/>
      <c r="C17" s="292"/>
      <c r="D17" s="292"/>
      <c r="E17" s="292"/>
      <c r="F17" s="174">
        <f>'opći po ekonomskoj'!C41</f>
        <v>863145.63</v>
      </c>
      <c r="G17" s="174">
        <f>'opći po ekonomskoj'!D41</f>
        <v>1614032</v>
      </c>
      <c r="H17" s="174">
        <f t="shared" si="0"/>
        <v>1614032</v>
      </c>
      <c r="I17" s="174">
        <f>'opći po ekonomskoj'!F41</f>
        <v>796857.87000000011</v>
      </c>
      <c r="J17" s="174">
        <f t="shared" si="1"/>
        <v>92.32</v>
      </c>
      <c r="K17" s="174">
        <f t="shared" si="2"/>
        <v>49.37</v>
      </c>
    </row>
    <row r="18" spans="1:12" s="166" customFormat="1" ht="19.899999999999999" customHeight="1" x14ac:dyDescent="0.2">
      <c r="A18" s="295" t="s">
        <v>235</v>
      </c>
      <c r="B18" s="294"/>
      <c r="C18" s="294"/>
      <c r="D18" s="294"/>
      <c r="E18" s="294"/>
      <c r="F18" s="174">
        <f>'opći po ekonomskoj'!C92</f>
        <v>1021.13</v>
      </c>
      <c r="G18" s="174">
        <f>'opći po ekonomskoj'!D92</f>
        <v>16315</v>
      </c>
      <c r="H18" s="174">
        <f t="shared" si="0"/>
        <v>16315</v>
      </c>
      <c r="I18" s="174">
        <f>'opći po ekonomskoj'!F92</f>
        <v>14802.85</v>
      </c>
      <c r="J18" s="174">
        <f t="shared" si="1"/>
        <v>1449.65</v>
      </c>
      <c r="K18" s="174">
        <f t="shared" si="2"/>
        <v>90.73</v>
      </c>
    </row>
    <row r="19" spans="1:12" s="166" customFormat="1" ht="19.899999999999999" customHeight="1" x14ac:dyDescent="0.2">
      <c r="A19" s="299" t="s">
        <v>97</v>
      </c>
      <c r="B19" s="292"/>
      <c r="C19" s="292"/>
      <c r="D19" s="292"/>
      <c r="E19" s="292"/>
      <c r="F19" s="27">
        <f>+F13-F16</f>
        <v>-108444.29000000004</v>
      </c>
      <c r="G19" s="27">
        <f>+G13-G16</f>
        <v>107500</v>
      </c>
      <c r="H19" s="27">
        <f t="shared" si="0"/>
        <v>107500</v>
      </c>
      <c r="I19" s="27">
        <f>+I13-I16</f>
        <v>2664.1899999998277</v>
      </c>
      <c r="J19" s="27">
        <f t="shared" si="1"/>
        <v>-2.46</v>
      </c>
      <c r="K19" s="27">
        <f t="shared" si="2"/>
        <v>2.48</v>
      </c>
    </row>
    <row r="20" spans="1:12" s="166" customFormat="1" ht="19.899999999999999" customHeight="1" x14ac:dyDescent="0.2">
      <c r="A20" s="288"/>
      <c r="B20" s="289"/>
      <c r="C20" s="289"/>
      <c r="D20" s="289"/>
      <c r="E20" s="289"/>
      <c r="F20" s="290"/>
      <c r="G20" s="290"/>
      <c r="H20" s="290"/>
      <c r="I20" s="290"/>
    </row>
    <row r="21" spans="1:12" s="235" customFormat="1" ht="19.899999999999999" customHeight="1" x14ac:dyDescent="0.2">
      <c r="A21" s="288"/>
      <c r="B21" s="289"/>
      <c r="C21" s="289"/>
      <c r="D21" s="289"/>
      <c r="E21" s="289"/>
      <c r="F21" s="290"/>
      <c r="G21" s="290"/>
      <c r="H21" s="290"/>
      <c r="I21" s="290"/>
    </row>
    <row r="22" spans="1:12" s="166" customFormat="1" ht="27.75" customHeight="1" x14ac:dyDescent="0.2">
      <c r="A22" s="296" t="s">
        <v>182</v>
      </c>
      <c r="B22" s="297"/>
      <c r="C22" s="297"/>
      <c r="D22" s="297"/>
      <c r="E22" s="298"/>
      <c r="F22" s="172">
        <v>1</v>
      </c>
      <c r="G22" s="172">
        <v>2</v>
      </c>
      <c r="H22" s="172">
        <v>3</v>
      </c>
      <c r="I22" s="172">
        <v>4</v>
      </c>
      <c r="J22" s="172">
        <v>5</v>
      </c>
      <c r="K22" s="172">
        <v>6</v>
      </c>
    </row>
    <row r="23" spans="1:12" s="166" customFormat="1" ht="19.899999999999999" customHeight="1" x14ac:dyDescent="0.2">
      <c r="A23" s="291" t="s">
        <v>236</v>
      </c>
      <c r="B23" s="292"/>
      <c r="C23" s="292"/>
      <c r="D23" s="292"/>
      <c r="E23" s="292"/>
      <c r="F23" s="175">
        <v>0</v>
      </c>
      <c r="G23" s="175">
        <v>0</v>
      </c>
      <c r="H23" s="175">
        <f>SUM(G23)</f>
        <v>0</v>
      </c>
      <c r="I23" s="175">
        <v>0</v>
      </c>
      <c r="J23" s="173" t="e">
        <f t="shared" si="1"/>
        <v>#DIV/0!</v>
      </c>
      <c r="K23" s="242" t="e">
        <f t="shared" ref="K23:K25" si="3">ROUND(I23/G23*100,2)</f>
        <v>#DIV/0!</v>
      </c>
      <c r="L23" s="243">
        <f>M20</f>
        <v>0</v>
      </c>
    </row>
    <row r="24" spans="1:12" s="166" customFormat="1" ht="19.899999999999999" customHeight="1" x14ac:dyDescent="0.2">
      <c r="A24" s="291" t="s">
        <v>237</v>
      </c>
      <c r="B24" s="292"/>
      <c r="C24" s="292"/>
      <c r="D24" s="292"/>
      <c r="E24" s="292"/>
      <c r="F24" s="175">
        <v>0</v>
      </c>
      <c r="G24" s="175">
        <v>0</v>
      </c>
      <c r="H24" s="175">
        <f t="shared" ref="H24:H27" si="4">SUM(G24)</f>
        <v>0</v>
      </c>
      <c r="I24" s="175">
        <v>0</v>
      </c>
      <c r="J24" s="173" t="e">
        <f t="shared" si="1"/>
        <v>#DIV/0!</v>
      </c>
      <c r="K24" s="173" t="e">
        <f t="shared" si="3"/>
        <v>#DIV/0!</v>
      </c>
    </row>
    <row r="25" spans="1:12" s="166" customFormat="1" ht="19.899999999999999" customHeight="1" x14ac:dyDescent="0.2">
      <c r="A25" s="286" t="s">
        <v>238</v>
      </c>
      <c r="B25" s="300"/>
      <c r="C25" s="300"/>
      <c r="D25" s="300"/>
      <c r="E25" s="301"/>
      <c r="F25" s="240">
        <f>F23-F24</f>
        <v>0</v>
      </c>
      <c r="G25" s="240">
        <f>G23-G24</f>
        <v>0</v>
      </c>
      <c r="H25" s="240">
        <f t="shared" si="4"/>
        <v>0</v>
      </c>
      <c r="I25" s="240">
        <f>I23-I24</f>
        <v>0</v>
      </c>
      <c r="J25" s="241" t="e">
        <f t="shared" si="1"/>
        <v>#DIV/0!</v>
      </c>
      <c r="K25" s="173" t="e">
        <f t="shared" si="3"/>
        <v>#DIV/0!</v>
      </c>
    </row>
    <row r="26" spans="1:12" s="254" customFormat="1" ht="19.899999999999999" customHeight="1" x14ac:dyDescent="0.2">
      <c r="A26" s="286" t="s">
        <v>287</v>
      </c>
      <c r="B26" s="300"/>
      <c r="C26" s="300"/>
      <c r="D26" s="300"/>
      <c r="E26" s="301"/>
      <c r="F26" s="240">
        <v>-108444.29</v>
      </c>
      <c r="G26" s="240">
        <v>107500</v>
      </c>
      <c r="H26" s="240">
        <v>107500</v>
      </c>
      <c r="I26" s="240">
        <v>2664.19</v>
      </c>
      <c r="J26" s="241"/>
      <c r="K26" s="241"/>
    </row>
    <row r="27" spans="1:12" s="166" customFormat="1" ht="19.899999999999999" customHeight="1" x14ac:dyDescent="0.2">
      <c r="A27" s="286" t="s">
        <v>239</v>
      </c>
      <c r="B27" s="287"/>
      <c r="C27" s="287"/>
      <c r="D27" s="287"/>
      <c r="E27" s="287"/>
      <c r="F27" s="240">
        <v>4992</v>
      </c>
      <c r="G27" s="240">
        <v>-107500</v>
      </c>
      <c r="H27" s="240">
        <f t="shared" si="4"/>
        <v>-107500</v>
      </c>
      <c r="I27" s="240">
        <v>-124396.22</v>
      </c>
      <c r="J27" s="241"/>
      <c r="K27" s="241"/>
    </row>
    <row r="28" spans="1:12" s="166" customFormat="1" ht="19.899999999999999" customHeight="1" x14ac:dyDescent="0.2">
      <c r="A28" s="286" t="s">
        <v>240</v>
      </c>
      <c r="B28" s="287"/>
      <c r="C28" s="287"/>
      <c r="D28" s="287"/>
      <c r="E28" s="287"/>
      <c r="F28" s="240">
        <v>-103452.29</v>
      </c>
      <c r="G28" s="240">
        <f t="shared" ref="G28:H28" si="5">SUM(G19,G27)</f>
        <v>0</v>
      </c>
      <c r="H28" s="240">
        <f t="shared" si="5"/>
        <v>0</v>
      </c>
      <c r="I28" s="240">
        <v>-121732.03</v>
      </c>
      <c r="J28" s="241"/>
      <c r="K28" s="241"/>
    </row>
    <row r="29" spans="1:12" x14ac:dyDescent="0.2">
      <c r="A29" s="28"/>
      <c r="B29" s="26"/>
      <c r="C29" s="26"/>
      <c r="D29" s="26"/>
      <c r="E29" s="26"/>
    </row>
    <row r="30" spans="1:12" x14ac:dyDescent="0.2">
      <c r="A30" s="29"/>
      <c r="B30" s="29"/>
      <c r="C30" s="29"/>
      <c r="D30" s="30"/>
      <c r="E30" s="29"/>
      <c r="F30" s="29"/>
      <c r="G30" s="29"/>
      <c r="H30" s="29"/>
      <c r="I30" s="29"/>
      <c r="J30" s="29"/>
      <c r="K30" s="29"/>
      <c r="L30" s="22"/>
    </row>
    <row r="31" spans="1:12" x14ac:dyDescent="0.2">
      <c r="A31" s="29"/>
      <c r="B31" s="29"/>
      <c r="C31" s="29"/>
      <c r="D31" s="30"/>
      <c r="E31" s="29"/>
      <c r="F31" s="29"/>
      <c r="G31" s="29"/>
      <c r="H31" s="29"/>
      <c r="I31" s="29"/>
      <c r="J31" s="29"/>
      <c r="K31" s="29"/>
      <c r="L31" s="22"/>
    </row>
    <row r="32" spans="1:12" x14ac:dyDescent="0.2">
      <c r="A32" s="29"/>
      <c r="B32" s="29"/>
      <c r="C32" s="29"/>
      <c r="D32" s="30"/>
      <c r="E32" s="29"/>
      <c r="F32" s="29"/>
      <c r="G32" s="29"/>
      <c r="H32" s="29"/>
      <c r="I32" s="29"/>
      <c r="J32" s="29"/>
      <c r="K32" s="29"/>
      <c r="L32" s="22"/>
    </row>
  </sheetData>
  <mergeCells count="24">
    <mergeCell ref="A2:G2"/>
    <mergeCell ref="A3:E3"/>
    <mergeCell ref="A4:G4"/>
    <mergeCell ref="A25:E25"/>
    <mergeCell ref="A12:E12"/>
    <mergeCell ref="A9:K9"/>
    <mergeCell ref="A6:K6"/>
    <mergeCell ref="A7:K7"/>
    <mergeCell ref="A8:K8"/>
    <mergeCell ref="A11:E11"/>
    <mergeCell ref="A28:E28"/>
    <mergeCell ref="A20:I20"/>
    <mergeCell ref="A23:E23"/>
    <mergeCell ref="A24:E24"/>
    <mergeCell ref="A13:E13"/>
    <mergeCell ref="A14:E14"/>
    <mergeCell ref="A15:E15"/>
    <mergeCell ref="A17:E17"/>
    <mergeCell ref="A18:E18"/>
    <mergeCell ref="A27:E27"/>
    <mergeCell ref="A22:E22"/>
    <mergeCell ref="A21:I21"/>
    <mergeCell ref="A19:E19"/>
    <mergeCell ref="A26:E26"/>
  </mergeCells>
  <pageMargins left="0.39370078740157483" right="0" top="0.39370078740157483" bottom="0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topLeftCell="A52" zoomScale="110" zoomScaleNormal="110" workbookViewId="0">
      <selection activeCell="F105" sqref="F105"/>
    </sheetView>
  </sheetViews>
  <sheetFormatPr defaultColWidth="11.42578125" defaultRowHeight="11.25" x14ac:dyDescent="0.2"/>
  <cols>
    <col min="1" max="1" width="7" style="29" customWidth="1"/>
    <col min="2" max="2" width="44.7109375" style="29" customWidth="1"/>
    <col min="3" max="6" width="15" style="118" customWidth="1"/>
    <col min="7" max="7" width="15" style="194" customWidth="1"/>
    <col min="8" max="8" width="15" style="178" customWidth="1"/>
    <col min="9" max="223" width="11.42578125" style="29"/>
    <col min="224" max="224" width="16" style="29" customWidth="1"/>
    <col min="225" max="231" width="17.5703125" style="29" customWidth="1"/>
    <col min="232" max="232" width="7.85546875" style="29" customWidth="1"/>
    <col min="233" max="233" width="14.28515625" style="29" customWidth="1"/>
    <col min="234" max="234" width="7.85546875" style="29" customWidth="1"/>
    <col min="235" max="479" width="11.42578125" style="29"/>
    <col min="480" max="480" width="16" style="29" customWidth="1"/>
    <col min="481" max="487" width="17.5703125" style="29" customWidth="1"/>
    <col min="488" max="488" width="7.85546875" style="29" customWidth="1"/>
    <col min="489" max="489" width="14.28515625" style="29" customWidth="1"/>
    <col min="490" max="490" width="7.85546875" style="29" customWidth="1"/>
    <col min="491" max="735" width="11.42578125" style="29"/>
    <col min="736" max="736" width="16" style="29" customWidth="1"/>
    <col min="737" max="743" width="17.5703125" style="29" customWidth="1"/>
    <col min="744" max="744" width="7.85546875" style="29" customWidth="1"/>
    <col min="745" max="745" width="14.28515625" style="29" customWidth="1"/>
    <col min="746" max="746" width="7.85546875" style="29" customWidth="1"/>
    <col min="747" max="991" width="11.42578125" style="29"/>
    <col min="992" max="992" width="16" style="29" customWidth="1"/>
    <col min="993" max="999" width="17.5703125" style="29" customWidth="1"/>
    <col min="1000" max="1000" width="7.85546875" style="29" customWidth="1"/>
    <col min="1001" max="1001" width="14.28515625" style="29" customWidth="1"/>
    <col min="1002" max="1002" width="7.85546875" style="29" customWidth="1"/>
    <col min="1003" max="1247" width="11.42578125" style="29"/>
    <col min="1248" max="1248" width="16" style="29" customWidth="1"/>
    <col min="1249" max="1255" width="17.5703125" style="29" customWidth="1"/>
    <col min="1256" max="1256" width="7.85546875" style="29" customWidth="1"/>
    <col min="1257" max="1257" width="14.28515625" style="29" customWidth="1"/>
    <col min="1258" max="1258" width="7.85546875" style="29" customWidth="1"/>
    <col min="1259" max="1503" width="11.42578125" style="29"/>
    <col min="1504" max="1504" width="16" style="29" customWidth="1"/>
    <col min="1505" max="1511" width="17.5703125" style="29" customWidth="1"/>
    <col min="1512" max="1512" width="7.85546875" style="29" customWidth="1"/>
    <col min="1513" max="1513" width="14.28515625" style="29" customWidth="1"/>
    <col min="1514" max="1514" width="7.85546875" style="29" customWidth="1"/>
    <col min="1515" max="1759" width="11.42578125" style="29"/>
    <col min="1760" max="1760" width="16" style="29" customWidth="1"/>
    <col min="1761" max="1767" width="17.5703125" style="29" customWidth="1"/>
    <col min="1768" max="1768" width="7.85546875" style="29" customWidth="1"/>
    <col min="1769" max="1769" width="14.28515625" style="29" customWidth="1"/>
    <col min="1770" max="1770" width="7.85546875" style="29" customWidth="1"/>
    <col min="1771" max="2015" width="11.42578125" style="29"/>
    <col min="2016" max="2016" width="16" style="29" customWidth="1"/>
    <col min="2017" max="2023" width="17.5703125" style="29" customWidth="1"/>
    <col min="2024" max="2024" width="7.85546875" style="29" customWidth="1"/>
    <col min="2025" max="2025" width="14.28515625" style="29" customWidth="1"/>
    <col min="2026" max="2026" width="7.85546875" style="29" customWidth="1"/>
    <col min="2027" max="2271" width="11.42578125" style="29"/>
    <col min="2272" max="2272" width="16" style="29" customWidth="1"/>
    <col min="2273" max="2279" width="17.5703125" style="29" customWidth="1"/>
    <col min="2280" max="2280" width="7.85546875" style="29" customWidth="1"/>
    <col min="2281" max="2281" width="14.28515625" style="29" customWidth="1"/>
    <col min="2282" max="2282" width="7.85546875" style="29" customWidth="1"/>
    <col min="2283" max="2527" width="11.42578125" style="29"/>
    <col min="2528" max="2528" width="16" style="29" customWidth="1"/>
    <col min="2529" max="2535" width="17.5703125" style="29" customWidth="1"/>
    <col min="2536" max="2536" width="7.85546875" style="29" customWidth="1"/>
    <col min="2537" max="2537" width="14.28515625" style="29" customWidth="1"/>
    <col min="2538" max="2538" width="7.85546875" style="29" customWidth="1"/>
    <col min="2539" max="2783" width="11.42578125" style="29"/>
    <col min="2784" max="2784" width="16" style="29" customWidth="1"/>
    <col min="2785" max="2791" width="17.5703125" style="29" customWidth="1"/>
    <col min="2792" max="2792" width="7.85546875" style="29" customWidth="1"/>
    <col min="2793" max="2793" width="14.28515625" style="29" customWidth="1"/>
    <col min="2794" max="2794" width="7.85546875" style="29" customWidth="1"/>
    <col min="2795" max="3039" width="11.42578125" style="29"/>
    <col min="3040" max="3040" width="16" style="29" customWidth="1"/>
    <col min="3041" max="3047" width="17.5703125" style="29" customWidth="1"/>
    <col min="3048" max="3048" width="7.85546875" style="29" customWidth="1"/>
    <col min="3049" max="3049" width="14.28515625" style="29" customWidth="1"/>
    <col min="3050" max="3050" width="7.85546875" style="29" customWidth="1"/>
    <col min="3051" max="3295" width="11.42578125" style="29"/>
    <col min="3296" max="3296" width="16" style="29" customWidth="1"/>
    <col min="3297" max="3303" width="17.5703125" style="29" customWidth="1"/>
    <col min="3304" max="3304" width="7.85546875" style="29" customWidth="1"/>
    <col min="3305" max="3305" width="14.28515625" style="29" customWidth="1"/>
    <col min="3306" max="3306" width="7.85546875" style="29" customWidth="1"/>
    <col min="3307" max="3551" width="11.42578125" style="29"/>
    <col min="3552" max="3552" width="16" style="29" customWidth="1"/>
    <col min="3553" max="3559" width="17.5703125" style="29" customWidth="1"/>
    <col min="3560" max="3560" width="7.85546875" style="29" customWidth="1"/>
    <col min="3561" max="3561" width="14.28515625" style="29" customWidth="1"/>
    <col min="3562" max="3562" width="7.85546875" style="29" customWidth="1"/>
    <col min="3563" max="3807" width="11.42578125" style="29"/>
    <col min="3808" max="3808" width="16" style="29" customWidth="1"/>
    <col min="3809" max="3815" width="17.5703125" style="29" customWidth="1"/>
    <col min="3816" max="3816" width="7.85546875" style="29" customWidth="1"/>
    <col min="3817" max="3817" width="14.28515625" style="29" customWidth="1"/>
    <col min="3818" max="3818" width="7.85546875" style="29" customWidth="1"/>
    <col min="3819" max="4063" width="11.42578125" style="29"/>
    <col min="4064" max="4064" width="16" style="29" customWidth="1"/>
    <col min="4065" max="4071" width="17.5703125" style="29" customWidth="1"/>
    <col min="4072" max="4072" width="7.85546875" style="29" customWidth="1"/>
    <col min="4073" max="4073" width="14.28515625" style="29" customWidth="1"/>
    <col min="4074" max="4074" width="7.85546875" style="29" customWidth="1"/>
    <col min="4075" max="4319" width="11.42578125" style="29"/>
    <col min="4320" max="4320" width="16" style="29" customWidth="1"/>
    <col min="4321" max="4327" width="17.5703125" style="29" customWidth="1"/>
    <col min="4328" max="4328" width="7.85546875" style="29" customWidth="1"/>
    <col min="4329" max="4329" width="14.28515625" style="29" customWidth="1"/>
    <col min="4330" max="4330" width="7.85546875" style="29" customWidth="1"/>
    <col min="4331" max="4575" width="11.42578125" style="29"/>
    <col min="4576" max="4576" width="16" style="29" customWidth="1"/>
    <col min="4577" max="4583" width="17.5703125" style="29" customWidth="1"/>
    <col min="4584" max="4584" width="7.85546875" style="29" customWidth="1"/>
    <col min="4585" max="4585" width="14.28515625" style="29" customWidth="1"/>
    <col min="4586" max="4586" width="7.85546875" style="29" customWidth="1"/>
    <col min="4587" max="4831" width="11.42578125" style="29"/>
    <col min="4832" max="4832" width="16" style="29" customWidth="1"/>
    <col min="4833" max="4839" width="17.5703125" style="29" customWidth="1"/>
    <col min="4840" max="4840" width="7.85546875" style="29" customWidth="1"/>
    <col min="4841" max="4841" width="14.28515625" style="29" customWidth="1"/>
    <col min="4842" max="4842" width="7.85546875" style="29" customWidth="1"/>
    <col min="4843" max="5087" width="11.42578125" style="29"/>
    <col min="5088" max="5088" width="16" style="29" customWidth="1"/>
    <col min="5089" max="5095" width="17.5703125" style="29" customWidth="1"/>
    <col min="5096" max="5096" width="7.85546875" style="29" customWidth="1"/>
    <col min="5097" max="5097" width="14.28515625" style="29" customWidth="1"/>
    <col min="5098" max="5098" width="7.85546875" style="29" customWidth="1"/>
    <col min="5099" max="5343" width="11.42578125" style="29"/>
    <col min="5344" max="5344" width="16" style="29" customWidth="1"/>
    <col min="5345" max="5351" width="17.5703125" style="29" customWidth="1"/>
    <col min="5352" max="5352" width="7.85546875" style="29" customWidth="1"/>
    <col min="5353" max="5353" width="14.28515625" style="29" customWidth="1"/>
    <col min="5354" max="5354" width="7.85546875" style="29" customWidth="1"/>
    <col min="5355" max="5599" width="11.42578125" style="29"/>
    <col min="5600" max="5600" width="16" style="29" customWidth="1"/>
    <col min="5601" max="5607" width="17.5703125" style="29" customWidth="1"/>
    <col min="5608" max="5608" width="7.85546875" style="29" customWidth="1"/>
    <col min="5609" max="5609" width="14.28515625" style="29" customWidth="1"/>
    <col min="5610" max="5610" width="7.85546875" style="29" customWidth="1"/>
    <col min="5611" max="5855" width="11.42578125" style="29"/>
    <col min="5856" max="5856" width="16" style="29" customWidth="1"/>
    <col min="5857" max="5863" width="17.5703125" style="29" customWidth="1"/>
    <col min="5864" max="5864" width="7.85546875" style="29" customWidth="1"/>
    <col min="5865" max="5865" width="14.28515625" style="29" customWidth="1"/>
    <col min="5866" max="5866" width="7.85546875" style="29" customWidth="1"/>
    <col min="5867" max="6111" width="11.42578125" style="29"/>
    <col min="6112" max="6112" width="16" style="29" customWidth="1"/>
    <col min="6113" max="6119" width="17.5703125" style="29" customWidth="1"/>
    <col min="6120" max="6120" width="7.85546875" style="29" customWidth="1"/>
    <col min="6121" max="6121" width="14.28515625" style="29" customWidth="1"/>
    <col min="6122" max="6122" width="7.85546875" style="29" customWidth="1"/>
    <col min="6123" max="6367" width="11.42578125" style="29"/>
    <col min="6368" max="6368" width="16" style="29" customWidth="1"/>
    <col min="6369" max="6375" width="17.5703125" style="29" customWidth="1"/>
    <col min="6376" max="6376" width="7.85546875" style="29" customWidth="1"/>
    <col min="6377" max="6377" width="14.28515625" style="29" customWidth="1"/>
    <col min="6378" max="6378" width="7.85546875" style="29" customWidth="1"/>
    <col min="6379" max="6623" width="11.42578125" style="29"/>
    <col min="6624" max="6624" width="16" style="29" customWidth="1"/>
    <col min="6625" max="6631" width="17.5703125" style="29" customWidth="1"/>
    <col min="6632" max="6632" width="7.85546875" style="29" customWidth="1"/>
    <col min="6633" max="6633" width="14.28515625" style="29" customWidth="1"/>
    <col min="6634" max="6634" width="7.85546875" style="29" customWidth="1"/>
    <col min="6635" max="6879" width="11.42578125" style="29"/>
    <col min="6880" max="6880" width="16" style="29" customWidth="1"/>
    <col min="6881" max="6887" width="17.5703125" style="29" customWidth="1"/>
    <col min="6888" max="6888" width="7.85546875" style="29" customWidth="1"/>
    <col min="6889" max="6889" width="14.28515625" style="29" customWidth="1"/>
    <col min="6890" max="6890" width="7.85546875" style="29" customWidth="1"/>
    <col min="6891" max="7135" width="11.42578125" style="29"/>
    <col min="7136" max="7136" width="16" style="29" customWidth="1"/>
    <col min="7137" max="7143" width="17.5703125" style="29" customWidth="1"/>
    <col min="7144" max="7144" width="7.85546875" style="29" customWidth="1"/>
    <col min="7145" max="7145" width="14.28515625" style="29" customWidth="1"/>
    <col min="7146" max="7146" width="7.85546875" style="29" customWidth="1"/>
    <col min="7147" max="7391" width="11.42578125" style="29"/>
    <col min="7392" max="7392" width="16" style="29" customWidth="1"/>
    <col min="7393" max="7399" width="17.5703125" style="29" customWidth="1"/>
    <col min="7400" max="7400" width="7.85546875" style="29" customWidth="1"/>
    <col min="7401" max="7401" width="14.28515625" style="29" customWidth="1"/>
    <col min="7402" max="7402" width="7.85546875" style="29" customWidth="1"/>
    <col min="7403" max="7647" width="11.42578125" style="29"/>
    <col min="7648" max="7648" width="16" style="29" customWidth="1"/>
    <col min="7649" max="7655" width="17.5703125" style="29" customWidth="1"/>
    <col min="7656" max="7656" width="7.85546875" style="29" customWidth="1"/>
    <col min="7657" max="7657" width="14.28515625" style="29" customWidth="1"/>
    <col min="7658" max="7658" width="7.85546875" style="29" customWidth="1"/>
    <col min="7659" max="7903" width="11.42578125" style="29"/>
    <col min="7904" max="7904" width="16" style="29" customWidth="1"/>
    <col min="7905" max="7911" width="17.5703125" style="29" customWidth="1"/>
    <col min="7912" max="7912" width="7.85546875" style="29" customWidth="1"/>
    <col min="7913" max="7913" width="14.28515625" style="29" customWidth="1"/>
    <col min="7914" max="7914" width="7.85546875" style="29" customWidth="1"/>
    <col min="7915" max="8159" width="11.42578125" style="29"/>
    <col min="8160" max="8160" width="16" style="29" customWidth="1"/>
    <col min="8161" max="8167" width="17.5703125" style="29" customWidth="1"/>
    <col min="8168" max="8168" width="7.85546875" style="29" customWidth="1"/>
    <col min="8169" max="8169" width="14.28515625" style="29" customWidth="1"/>
    <col min="8170" max="8170" width="7.85546875" style="29" customWidth="1"/>
    <col min="8171" max="8415" width="11.42578125" style="29"/>
    <col min="8416" max="8416" width="16" style="29" customWidth="1"/>
    <col min="8417" max="8423" width="17.5703125" style="29" customWidth="1"/>
    <col min="8424" max="8424" width="7.85546875" style="29" customWidth="1"/>
    <col min="8425" max="8425" width="14.28515625" style="29" customWidth="1"/>
    <col min="8426" max="8426" width="7.85546875" style="29" customWidth="1"/>
    <col min="8427" max="8671" width="11.42578125" style="29"/>
    <col min="8672" max="8672" width="16" style="29" customWidth="1"/>
    <col min="8673" max="8679" width="17.5703125" style="29" customWidth="1"/>
    <col min="8680" max="8680" width="7.85546875" style="29" customWidth="1"/>
    <col min="8681" max="8681" width="14.28515625" style="29" customWidth="1"/>
    <col min="8682" max="8682" width="7.85546875" style="29" customWidth="1"/>
    <col min="8683" max="8927" width="11.42578125" style="29"/>
    <col min="8928" max="8928" width="16" style="29" customWidth="1"/>
    <col min="8929" max="8935" width="17.5703125" style="29" customWidth="1"/>
    <col min="8936" max="8936" width="7.85546875" style="29" customWidth="1"/>
    <col min="8937" max="8937" width="14.28515625" style="29" customWidth="1"/>
    <col min="8938" max="8938" width="7.85546875" style="29" customWidth="1"/>
    <col min="8939" max="9183" width="11.42578125" style="29"/>
    <col min="9184" max="9184" width="16" style="29" customWidth="1"/>
    <col min="9185" max="9191" width="17.5703125" style="29" customWidth="1"/>
    <col min="9192" max="9192" width="7.85546875" style="29" customWidth="1"/>
    <col min="9193" max="9193" width="14.28515625" style="29" customWidth="1"/>
    <col min="9194" max="9194" width="7.85546875" style="29" customWidth="1"/>
    <col min="9195" max="9439" width="11.42578125" style="29"/>
    <col min="9440" max="9440" width="16" style="29" customWidth="1"/>
    <col min="9441" max="9447" width="17.5703125" style="29" customWidth="1"/>
    <col min="9448" max="9448" width="7.85546875" style="29" customWidth="1"/>
    <col min="9449" max="9449" width="14.28515625" style="29" customWidth="1"/>
    <col min="9450" max="9450" width="7.85546875" style="29" customWidth="1"/>
    <col min="9451" max="9695" width="11.42578125" style="29"/>
    <col min="9696" max="9696" width="16" style="29" customWidth="1"/>
    <col min="9697" max="9703" width="17.5703125" style="29" customWidth="1"/>
    <col min="9704" max="9704" width="7.85546875" style="29" customWidth="1"/>
    <col min="9705" max="9705" width="14.28515625" style="29" customWidth="1"/>
    <col min="9706" max="9706" width="7.85546875" style="29" customWidth="1"/>
    <col min="9707" max="9951" width="11.42578125" style="29"/>
    <col min="9952" max="9952" width="16" style="29" customWidth="1"/>
    <col min="9953" max="9959" width="17.5703125" style="29" customWidth="1"/>
    <col min="9960" max="9960" width="7.85546875" style="29" customWidth="1"/>
    <col min="9961" max="9961" width="14.28515625" style="29" customWidth="1"/>
    <col min="9962" max="9962" width="7.85546875" style="29" customWidth="1"/>
    <col min="9963" max="10207" width="11.42578125" style="29"/>
    <col min="10208" max="10208" width="16" style="29" customWidth="1"/>
    <col min="10209" max="10215" width="17.5703125" style="29" customWidth="1"/>
    <col min="10216" max="10216" width="7.85546875" style="29" customWidth="1"/>
    <col min="10217" max="10217" width="14.28515625" style="29" customWidth="1"/>
    <col min="10218" max="10218" width="7.85546875" style="29" customWidth="1"/>
    <col min="10219" max="10463" width="11.42578125" style="29"/>
    <col min="10464" max="10464" width="16" style="29" customWidth="1"/>
    <col min="10465" max="10471" width="17.5703125" style="29" customWidth="1"/>
    <col min="10472" max="10472" width="7.85546875" style="29" customWidth="1"/>
    <col min="10473" max="10473" width="14.28515625" style="29" customWidth="1"/>
    <col min="10474" max="10474" width="7.85546875" style="29" customWidth="1"/>
    <col min="10475" max="10719" width="11.42578125" style="29"/>
    <col min="10720" max="10720" width="16" style="29" customWidth="1"/>
    <col min="10721" max="10727" width="17.5703125" style="29" customWidth="1"/>
    <col min="10728" max="10728" width="7.85546875" style="29" customWidth="1"/>
    <col min="10729" max="10729" width="14.28515625" style="29" customWidth="1"/>
    <col min="10730" max="10730" width="7.85546875" style="29" customWidth="1"/>
    <col min="10731" max="10975" width="11.42578125" style="29"/>
    <col min="10976" max="10976" width="16" style="29" customWidth="1"/>
    <col min="10977" max="10983" width="17.5703125" style="29" customWidth="1"/>
    <col min="10984" max="10984" width="7.85546875" style="29" customWidth="1"/>
    <col min="10985" max="10985" width="14.28515625" style="29" customWidth="1"/>
    <col min="10986" max="10986" width="7.85546875" style="29" customWidth="1"/>
    <col min="10987" max="11231" width="11.42578125" style="29"/>
    <col min="11232" max="11232" width="16" style="29" customWidth="1"/>
    <col min="11233" max="11239" width="17.5703125" style="29" customWidth="1"/>
    <col min="11240" max="11240" width="7.85546875" style="29" customWidth="1"/>
    <col min="11241" max="11241" width="14.28515625" style="29" customWidth="1"/>
    <col min="11242" max="11242" width="7.85546875" style="29" customWidth="1"/>
    <col min="11243" max="11487" width="11.42578125" style="29"/>
    <col min="11488" max="11488" width="16" style="29" customWidth="1"/>
    <col min="11489" max="11495" width="17.5703125" style="29" customWidth="1"/>
    <col min="11496" max="11496" width="7.85546875" style="29" customWidth="1"/>
    <col min="11497" max="11497" width="14.28515625" style="29" customWidth="1"/>
    <col min="11498" max="11498" width="7.85546875" style="29" customWidth="1"/>
    <col min="11499" max="11743" width="11.42578125" style="29"/>
    <col min="11744" max="11744" width="16" style="29" customWidth="1"/>
    <col min="11745" max="11751" width="17.5703125" style="29" customWidth="1"/>
    <col min="11752" max="11752" width="7.85546875" style="29" customWidth="1"/>
    <col min="11753" max="11753" width="14.28515625" style="29" customWidth="1"/>
    <col min="11754" max="11754" width="7.85546875" style="29" customWidth="1"/>
    <col min="11755" max="11999" width="11.42578125" style="29"/>
    <col min="12000" max="12000" width="16" style="29" customWidth="1"/>
    <col min="12001" max="12007" width="17.5703125" style="29" customWidth="1"/>
    <col min="12008" max="12008" width="7.85546875" style="29" customWidth="1"/>
    <col min="12009" max="12009" width="14.28515625" style="29" customWidth="1"/>
    <col min="12010" max="12010" width="7.85546875" style="29" customWidth="1"/>
    <col min="12011" max="12255" width="11.42578125" style="29"/>
    <col min="12256" max="12256" width="16" style="29" customWidth="1"/>
    <col min="12257" max="12263" width="17.5703125" style="29" customWidth="1"/>
    <col min="12264" max="12264" width="7.85546875" style="29" customWidth="1"/>
    <col min="12265" max="12265" width="14.28515625" style="29" customWidth="1"/>
    <col min="12266" max="12266" width="7.85546875" style="29" customWidth="1"/>
    <col min="12267" max="12511" width="11.42578125" style="29"/>
    <col min="12512" max="12512" width="16" style="29" customWidth="1"/>
    <col min="12513" max="12519" width="17.5703125" style="29" customWidth="1"/>
    <col min="12520" max="12520" width="7.85546875" style="29" customWidth="1"/>
    <col min="12521" max="12521" width="14.28515625" style="29" customWidth="1"/>
    <col min="12522" max="12522" width="7.85546875" style="29" customWidth="1"/>
    <col min="12523" max="12767" width="11.42578125" style="29"/>
    <col min="12768" max="12768" width="16" style="29" customWidth="1"/>
    <col min="12769" max="12775" width="17.5703125" style="29" customWidth="1"/>
    <col min="12776" max="12776" width="7.85546875" style="29" customWidth="1"/>
    <col min="12777" max="12777" width="14.28515625" style="29" customWidth="1"/>
    <col min="12778" max="12778" width="7.85546875" style="29" customWidth="1"/>
    <col min="12779" max="13023" width="11.42578125" style="29"/>
    <col min="13024" max="13024" width="16" style="29" customWidth="1"/>
    <col min="13025" max="13031" width="17.5703125" style="29" customWidth="1"/>
    <col min="13032" max="13032" width="7.85546875" style="29" customWidth="1"/>
    <col min="13033" max="13033" width="14.28515625" style="29" customWidth="1"/>
    <col min="13034" max="13034" width="7.85546875" style="29" customWidth="1"/>
    <col min="13035" max="13279" width="11.42578125" style="29"/>
    <col min="13280" max="13280" width="16" style="29" customWidth="1"/>
    <col min="13281" max="13287" width="17.5703125" style="29" customWidth="1"/>
    <col min="13288" max="13288" width="7.85546875" style="29" customWidth="1"/>
    <col min="13289" max="13289" width="14.28515625" style="29" customWidth="1"/>
    <col min="13290" max="13290" width="7.85546875" style="29" customWidth="1"/>
    <col min="13291" max="13535" width="11.42578125" style="29"/>
    <col min="13536" max="13536" width="16" style="29" customWidth="1"/>
    <col min="13537" max="13543" width="17.5703125" style="29" customWidth="1"/>
    <col min="13544" max="13544" width="7.85546875" style="29" customWidth="1"/>
    <col min="13545" max="13545" width="14.28515625" style="29" customWidth="1"/>
    <col min="13546" max="13546" width="7.85546875" style="29" customWidth="1"/>
    <col min="13547" max="13791" width="11.42578125" style="29"/>
    <col min="13792" max="13792" width="16" style="29" customWidth="1"/>
    <col min="13793" max="13799" width="17.5703125" style="29" customWidth="1"/>
    <col min="13800" max="13800" width="7.85546875" style="29" customWidth="1"/>
    <col min="13801" max="13801" width="14.28515625" style="29" customWidth="1"/>
    <col min="13802" max="13802" width="7.85546875" style="29" customWidth="1"/>
    <col min="13803" max="14047" width="11.42578125" style="29"/>
    <col min="14048" max="14048" width="16" style="29" customWidth="1"/>
    <col min="14049" max="14055" width="17.5703125" style="29" customWidth="1"/>
    <col min="14056" max="14056" width="7.85546875" style="29" customWidth="1"/>
    <col min="14057" max="14057" width="14.28515625" style="29" customWidth="1"/>
    <col min="14058" max="14058" width="7.85546875" style="29" customWidth="1"/>
    <col min="14059" max="14303" width="11.42578125" style="29"/>
    <col min="14304" max="14304" width="16" style="29" customWidth="1"/>
    <col min="14305" max="14311" width="17.5703125" style="29" customWidth="1"/>
    <col min="14312" max="14312" width="7.85546875" style="29" customWidth="1"/>
    <col min="14313" max="14313" width="14.28515625" style="29" customWidth="1"/>
    <col min="14314" max="14314" width="7.85546875" style="29" customWidth="1"/>
    <col min="14315" max="14559" width="11.42578125" style="29"/>
    <col min="14560" max="14560" width="16" style="29" customWidth="1"/>
    <col min="14561" max="14567" width="17.5703125" style="29" customWidth="1"/>
    <col min="14568" max="14568" width="7.85546875" style="29" customWidth="1"/>
    <col min="14569" max="14569" width="14.28515625" style="29" customWidth="1"/>
    <col min="14570" max="14570" width="7.85546875" style="29" customWidth="1"/>
    <col min="14571" max="14815" width="11.42578125" style="29"/>
    <col min="14816" max="14816" width="16" style="29" customWidth="1"/>
    <col min="14817" max="14823" width="17.5703125" style="29" customWidth="1"/>
    <col min="14824" max="14824" width="7.85546875" style="29" customWidth="1"/>
    <col min="14825" max="14825" width="14.28515625" style="29" customWidth="1"/>
    <col min="14826" max="14826" width="7.85546875" style="29" customWidth="1"/>
    <col min="14827" max="15071" width="11.42578125" style="29"/>
    <col min="15072" max="15072" width="16" style="29" customWidth="1"/>
    <col min="15073" max="15079" width="17.5703125" style="29" customWidth="1"/>
    <col min="15080" max="15080" width="7.85546875" style="29" customWidth="1"/>
    <col min="15081" max="15081" width="14.28515625" style="29" customWidth="1"/>
    <col min="15082" max="15082" width="7.85546875" style="29" customWidth="1"/>
    <col min="15083" max="15327" width="11.42578125" style="29"/>
    <col min="15328" max="15328" width="16" style="29" customWidth="1"/>
    <col min="15329" max="15335" width="17.5703125" style="29" customWidth="1"/>
    <col min="15336" max="15336" width="7.85546875" style="29" customWidth="1"/>
    <col min="15337" max="15337" width="14.28515625" style="29" customWidth="1"/>
    <col min="15338" max="15338" width="7.85546875" style="29" customWidth="1"/>
    <col min="15339" max="15583" width="11.42578125" style="29"/>
    <col min="15584" max="15584" width="16" style="29" customWidth="1"/>
    <col min="15585" max="15591" width="17.5703125" style="29" customWidth="1"/>
    <col min="15592" max="15592" width="7.85546875" style="29" customWidth="1"/>
    <col min="15593" max="15593" width="14.28515625" style="29" customWidth="1"/>
    <col min="15594" max="15594" width="7.85546875" style="29" customWidth="1"/>
    <col min="15595" max="15839" width="11.42578125" style="29"/>
    <col min="15840" max="15840" width="16" style="29" customWidth="1"/>
    <col min="15841" max="15847" width="17.5703125" style="29" customWidth="1"/>
    <col min="15848" max="15848" width="7.85546875" style="29" customWidth="1"/>
    <col min="15849" max="15849" width="14.28515625" style="29" customWidth="1"/>
    <col min="15850" max="15850" width="7.85546875" style="29" customWidth="1"/>
    <col min="15851" max="16095" width="11.42578125" style="29"/>
    <col min="16096" max="16096" width="16" style="29" customWidth="1"/>
    <col min="16097" max="16103" width="17.5703125" style="29" customWidth="1"/>
    <col min="16104" max="16104" width="7.85546875" style="29" customWidth="1"/>
    <col min="16105" max="16105" width="14.28515625" style="29" customWidth="1"/>
    <col min="16106" max="16106" width="7.85546875" style="29" customWidth="1"/>
    <col min="16107" max="16384" width="11.42578125" style="29"/>
  </cols>
  <sheetData>
    <row r="1" spans="1:8" x14ac:dyDescent="0.2">
      <c r="A1" s="22" t="s">
        <v>91</v>
      </c>
      <c r="B1" s="22"/>
      <c r="C1" s="22"/>
      <c r="D1" s="22"/>
      <c r="E1" s="22"/>
      <c r="F1" s="22"/>
      <c r="G1" s="177"/>
    </row>
    <row r="2" spans="1:8" ht="12.75" x14ac:dyDescent="0.2">
      <c r="A2" s="302" t="s">
        <v>191</v>
      </c>
      <c r="B2" s="303"/>
      <c r="C2" s="303"/>
      <c r="D2" s="303"/>
      <c r="E2" s="303"/>
      <c r="F2" s="303"/>
      <c r="G2" s="303"/>
      <c r="H2" s="303"/>
    </row>
    <row r="3" spans="1:8" ht="12.75" customHeight="1" x14ac:dyDescent="0.2">
      <c r="A3" s="304" t="s">
        <v>192</v>
      </c>
      <c r="B3" s="304"/>
      <c r="C3" s="304"/>
      <c r="D3" s="304"/>
      <c r="E3" s="304"/>
      <c r="F3" s="304"/>
      <c r="G3" s="209"/>
      <c r="H3" s="209"/>
    </row>
    <row r="4" spans="1:8" ht="12.75" customHeight="1" x14ac:dyDescent="0.2">
      <c r="A4" s="302" t="s">
        <v>193</v>
      </c>
      <c r="B4" s="303"/>
      <c r="C4" s="303"/>
      <c r="D4" s="303"/>
      <c r="E4" s="303"/>
      <c r="F4" s="303"/>
      <c r="G4" s="303"/>
      <c r="H4" s="303"/>
    </row>
    <row r="5" spans="1:8" ht="12.75" x14ac:dyDescent="0.2">
      <c r="A5" s="163"/>
      <c r="B5" s="164"/>
      <c r="C5" s="164"/>
      <c r="D5" s="164"/>
      <c r="E5" s="212"/>
      <c r="F5" s="164"/>
      <c r="G5" s="164"/>
    </row>
    <row r="6" spans="1:8" ht="12.75" customHeight="1" x14ac:dyDescent="0.2">
      <c r="A6" s="288" t="s">
        <v>98</v>
      </c>
      <c r="B6" s="288"/>
      <c r="C6" s="288"/>
      <c r="D6" s="288"/>
      <c r="E6" s="288"/>
      <c r="F6" s="288"/>
      <c r="G6" s="288"/>
      <c r="H6" s="288"/>
    </row>
    <row r="7" spans="1:8" ht="12.75" customHeight="1" x14ac:dyDescent="0.2">
      <c r="A7" s="288" t="str">
        <f>'OPĆI DIO'!A7:J7</f>
        <v>ZA RAZDOBLJE 1.1.-30.6.2026.</v>
      </c>
      <c r="B7" s="288"/>
      <c r="C7" s="288"/>
      <c r="D7" s="288"/>
      <c r="E7" s="288"/>
      <c r="F7" s="288"/>
      <c r="G7" s="288"/>
      <c r="H7" s="288"/>
    </row>
    <row r="9" spans="1:8" s="99" customFormat="1" x14ac:dyDescent="0.2">
      <c r="A9" s="310" t="s">
        <v>152</v>
      </c>
      <c r="B9" s="310"/>
      <c r="C9" s="310"/>
      <c r="D9" s="310"/>
      <c r="E9" s="310"/>
      <c r="F9" s="310"/>
      <c r="G9" s="310"/>
      <c r="H9" s="310"/>
    </row>
    <row r="10" spans="1:8" s="76" customFormat="1" x14ac:dyDescent="0.2">
      <c r="C10" s="117"/>
      <c r="D10" s="117"/>
      <c r="E10" s="117"/>
      <c r="F10" s="117"/>
      <c r="G10" s="179"/>
      <c r="H10" s="180"/>
    </row>
    <row r="11" spans="1:8" s="76" customFormat="1" ht="57.6" customHeight="1" x14ac:dyDescent="0.2">
      <c r="A11" s="77" t="s">
        <v>183</v>
      </c>
      <c r="B11" s="77" t="s">
        <v>151</v>
      </c>
      <c r="C11" s="61" t="s">
        <v>256</v>
      </c>
      <c r="D11" s="61" t="s">
        <v>264</v>
      </c>
      <c r="E11" s="61" t="s">
        <v>265</v>
      </c>
      <c r="F11" s="61" t="s">
        <v>266</v>
      </c>
      <c r="G11" s="181" t="s">
        <v>99</v>
      </c>
      <c r="H11" s="181" t="s">
        <v>99</v>
      </c>
    </row>
    <row r="12" spans="1:8" s="120" customFormat="1" ht="11.25" customHeight="1" x14ac:dyDescent="0.15">
      <c r="A12" s="308">
        <v>1</v>
      </c>
      <c r="B12" s="309"/>
      <c r="C12" s="121">
        <v>2</v>
      </c>
      <c r="D12" s="121">
        <v>3</v>
      </c>
      <c r="E12" s="121">
        <v>4</v>
      </c>
      <c r="F12" s="121">
        <v>5</v>
      </c>
      <c r="G12" s="182" t="s">
        <v>208</v>
      </c>
      <c r="H12" s="182" t="s">
        <v>209</v>
      </c>
    </row>
    <row r="13" spans="1:8" s="119" customFormat="1" ht="21.75" customHeight="1" x14ac:dyDescent="0.2">
      <c r="A13" s="122">
        <v>6</v>
      </c>
      <c r="B13" s="123" t="s">
        <v>116</v>
      </c>
      <c r="C13" s="124">
        <f>C14+C22+C24+C31</f>
        <v>755722.47</v>
      </c>
      <c r="D13" s="124">
        <f>D14+D22+D24+D31</f>
        <v>1737847</v>
      </c>
      <c r="E13" s="124">
        <f>SUM(D13)</f>
        <v>1737847</v>
      </c>
      <c r="F13" s="124">
        <f>F14+F22+F24+F31</f>
        <v>814324.90999999992</v>
      </c>
      <c r="G13" s="183">
        <f t="shared" ref="G13:G37" si="0">ROUND(F13/C13*100,2)</f>
        <v>107.75</v>
      </c>
      <c r="H13" s="183">
        <f>ROUND(F13/D13*100,2)</f>
        <v>46.86</v>
      </c>
    </row>
    <row r="14" spans="1:8" s="79" customFormat="1" ht="21.75" customHeight="1" x14ac:dyDescent="0.2">
      <c r="A14" s="78">
        <v>63</v>
      </c>
      <c r="B14" s="198" t="s">
        <v>117</v>
      </c>
      <c r="C14" s="199">
        <f>SUM(C16,C20)</f>
        <v>713239.90999999992</v>
      </c>
      <c r="D14" s="199">
        <f>SUM(D16,D20)</f>
        <v>1646488</v>
      </c>
      <c r="E14" s="199">
        <f t="shared" ref="E14:E37" si="1">SUM(D14)</f>
        <v>1646488</v>
      </c>
      <c r="F14" s="199">
        <f>SUM(F16,F20)</f>
        <v>769233.72</v>
      </c>
      <c r="G14" s="200">
        <f t="shared" si="0"/>
        <v>107.85</v>
      </c>
      <c r="H14" s="200">
        <f t="shared" ref="H14:H37" si="2">ROUND(F14/D14*100,2)</f>
        <v>46.72</v>
      </c>
    </row>
    <row r="15" spans="1:8" s="82" customFormat="1" ht="21.75" customHeight="1" x14ac:dyDescent="0.2">
      <c r="A15" s="80">
        <v>634</v>
      </c>
      <c r="B15" s="81" t="s">
        <v>185</v>
      </c>
      <c r="C15" s="125">
        <v>0</v>
      </c>
      <c r="D15" s="125">
        <f>'prihodi programska'!D32</f>
        <v>0</v>
      </c>
      <c r="E15" s="125">
        <f t="shared" si="1"/>
        <v>0</v>
      </c>
      <c r="F15" s="125">
        <f>'prihodi programska'!E32</f>
        <v>0</v>
      </c>
      <c r="G15" s="184" t="e">
        <f t="shared" si="0"/>
        <v>#DIV/0!</v>
      </c>
      <c r="H15" s="184" t="e">
        <f t="shared" si="2"/>
        <v>#DIV/0!</v>
      </c>
    </row>
    <row r="16" spans="1:8" s="82" customFormat="1" ht="21.75" customHeight="1" x14ac:dyDescent="0.2">
      <c r="A16" s="80">
        <v>636</v>
      </c>
      <c r="B16" s="81" t="s">
        <v>118</v>
      </c>
      <c r="C16" s="238">
        <f>SUM(C17:C18)</f>
        <v>707612.21</v>
      </c>
      <c r="D16" s="125">
        <f>'prihodi programska'!D34</f>
        <v>1610020</v>
      </c>
      <c r="E16" s="125">
        <f t="shared" si="1"/>
        <v>1610020</v>
      </c>
      <c r="F16" s="125">
        <f>'prihodi programska'!E34</f>
        <v>757077.72</v>
      </c>
      <c r="G16" s="184">
        <f t="shared" si="0"/>
        <v>106.99</v>
      </c>
      <c r="H16" s="184">
        <f t="shared" si="2"/>
        <v>47.02</v>
      </c>
    </row>
    <row r="17" spans="1:9" s="82" customFormat="1" ht="21.75" customHeight="1" x14ac:dyDescent="0.2">
      <c r="A17" s="262">
        <v>6361</v>
      </c>
      <c r="B17" s="257" t="s">
        <v>280</v>
      </c>
      <c r="C17" s="258">
        <v>707612.21</v>
      </c>
      <c r="D17" s="255"/>
      <c r="E17" s="255"/>
      <c r="F17" s="255">
        <v>748080.97</v>
      </c>
      <c r="G17" s="261">
        <f t="shared" si="0"/>
        <v>105.72</v>
      </c>
      <c r="H17" s="261"/>
    </row>
    <row r="18" spans="1:9" s="256" customFormat="1" ht="21.75" customHeight="1" x14ac:dyDescent="0.2">
      <c r="A18" s="262">
        <v>6362</v>
      </c>
      <c r="B18" s="257" t="s">
        <v>281</v>
      </c>
      <c r="C18" s="258">
        <v>0</v>
      </c>
      <c r="D18" s="255"/>
      <c r="E18" s="255"/>
      <c r="F18" s="255">
        <v>8996.75</v>
      </c>
      <c r="G18" s="261" t="e">
        <f t="shared" si="0"/>
        <v>#DIV/0!</v>
      </c>
      <c r="H18" s="261"/>
    </row>
    <row r="19" spans="1:9" s="82" customFormat="1" ht="21.75" customHeight="1" x14ac:dyDescent="0.2">
      <c r="A19" s="80">
        <v>638</v>
      </c>
      <c r="B19" s="81" t="s">
        <v>156</v>
      </c>
      <c r="C19" s="125">
        <v>0</v>
      </c>
      <c r="D19" s="125">
        <f>'prihodi programska'!D40</f>
        <v>0</v>
      </c>
      <c r="E19" s="125">
        <f t="shared" si="1"/>
        <v>0</v>
      </c>
      <c r="F19" s="125">
        <f>'prihodi programska'!E40</f>
        <v>0</v>
      </c>
      <c r="G19" s="184" t="e">
        <f t="shared" si="0"/>
        <v>#DIV/0!</v>
      </c>
      <c r="H19" s="184" t="e">
        <f t="shared" si="2"/>
        <v>#DIV/0!</v>
      </c>
    </row>
    <row r="20" spans="1:9" s="82" customFormat="1" ht="21.75" customHeight="1" x14ac:dyDescent="0.2">
      <c r="A20" s="80">
        <v>639</v>
      </c>
      <c r="B20" s="81" t="s">
        <v>119</v>
      </c>
      <c r="C20" s="238">
        <v>5627.7</v>
      </c>
      <c r="D20" s="125">
        <f>'prihodi programska'!D42+'prihodi programska'!D55</f>
        <v>36468</v>
      </c>
      <c r="E20" s="125">
        <f t="shared" si="1"/>
        <v>36468</v>
      </c>
      <c r="F20" s="125">
        <f>'prihodi programska'!E42+'prihodi programska'!E55</f>
        <v>12156</v>
      </c>
      <c r="G20" s="184">
        <f t="shared" si="0"/>
        <v>216</v>
      </c>
      <c r="H20" s="184">
        <f t="shared" si="2"/>
        <v>33.33</v>
      </c>
    </row>
    <row r="21" spans="1:9" s="260" customFormat="1" ht="21.75" customHeight="1" x14ac:dyDescent="0.2">
      <c r="A21" s="262">
        <v>6393</v>
      </c>
      <c r="B21" s="263" t="s">
        <v>143</v>
      </c>
      <c r="C21" s="258">
        <v>5627.7</v>
      </c>
      <c r="D21" s="255"/>
      <c r="E21" s="255"/>
      <c r="F21" s="255">
        <v>12156</v>
      </c>
      <c r="G21" s="184">
        <f t="shared" si="0"/>
        <v>216</v>
      </c>
      <c r="H21" s="261"/>
    </row>
    <row r="22" spans="1:9" s="85" customFormat="1" ht="21.75" customHeight="1" x14ac:dyDescent="0.2">
      <c r="A22" s="83">
        <v>65</v>
      </c>
      <c r="B22" s="84" t="s">
        <v>120</v>
      </c>
      <c r="C22" s="126">
        <f>C23</f>
        <v>0</v>
      </c>
      <c r="D22" s="126">
        <f>D23</f>
        <v>0</v>
      </c>
      <c r="E22" s="126">
        <f t="shared" si="1"/>
        <v>0</v>
      </c>
      <c r="F22" s="126">
        <f>F23</f>
        <v>0</v>
      </c>
      <c r="G22" s="185" t="e">
        <f t="shared" si="0"/>
        <v>#DIV/0!</v>
      </c>
      <c r="H22" s="185" t="e">
        <f t="shared" si="2"/>
        <v>#DIV/0!</v>
      </c>
    </row>
    <row r="23" spans="1:9" s="82" customFormat="1" ht="21.75" customHeight="1" x14ac:dyDescent="0.2">
      <c r="A23" s="86">
        <v>652</v>
      </c>
      <c r="B23" s="87" t="s">
        <v>141</v>
      </c>
      <c r="C23" s="238">
        <v>0</v>
      </c>
      <c r="D23" s="125">
        <f>'prihodi programska'!D28</f>
        <v>0</v>
      </c>
      <c r="E23" s="125">
        <f t="shared" si="1"/>
        <v>0</v>
      </c>
      <c r="F23" s="125">
        <f>'prihodi programska'!E28</f>
        <v>0</v>
      </c>
      <c r="G23" s="184" t="e">
        <f t="shared" si="0"/>
        <v>#DIV/0!</v>
      </c>
      <c r="H23" s="184" t="e">
        <f t="shared" si="2"/>
        <v>#DIV/0!</v>
      </c>
    </row>
    <row r="24" spans="1:9" s="85" customFormat="1" ht="21.75" customHeight="1" x14ac:dyDescent="0.2">
      <c r="A24" s="88">
        <v>66</v>
      </c>
      <c r="B24" s="89" t="s">
        <v>121</v>
      </c>
      <c r="C24" s="126">
        <f>SUM(C25,C28)</f>
        <v>6477.77</v>
      </c>
      <c r="D24" s="126">
        <f>SUM(D25,D28)</f>
        <v>9600</v>
      </c>
      <c r="E24" s="126">
        <f t="shared" si="1"/>
        <v>9600</v>
      </c>
      <c r="F24" s="126">
        <f>SUM(F25,F28)</f>
        <v>10906.32</v>
      </c>
      <c r="G24" s="185">
        <f t="shared" si="0"/>
        <v>168.37</v>
      </c>
      <c r="H24" s="185">
        <f t="shared" si="2"/>
        <v>113.61</v>
      </c>
    </row>
    <row r="25" spans="1:9" s="82" customFormat="1" ht="21.75" customHeight="1" x14ac:dyDescent="0.2">
      <c r="A25" s="86">
        <v>661</v>
      </c>
      <c r="B25" s="90" t="s">
        <v>122</v>
      </c>
      <c r="C25" s="238">
        <v>4883.04</v>
      </c>
      <c r="D25" s="125">
        <f>'prihodi programska'!D23</f>
        <v>7600</v>
      </c>
      <c r="E25" s="125">
        <f t="shared" si="1"/>
        <v>7600</v>
      </c>
      <c r="F25" s="125">
        <f>'prihodi programska'!E23</f>
        <v>9997.02</v>
      </c>
      <c r="G25" s="184">
        <f t="shared" si="0"/>
        <v>204.73</v>
      </c>
      <c r="H25" s="184">
        <f t="shared" si="2"/>
        <v>131.54</v>
      </c>
      <c r="I25" s="154"/>
    </row>
    <row r="26" spans="1:9" s="260" customFormat="1" ht="21.75" customHeight="1" x14ac:dyDescent="0.2">
      <c r="A26" s="269">
        <v>6614</v>
      </c>
      <c r="B26" s="272" t="s">
        <v>282</v>
      </c>
      <c r="C26" s="258">
        <v>523.83000000000004</v>
      </c>
      <c r="D26" s="255"/>
      <c r="E26" s="255"/>
      <c r="F26" s="255">
        <v>963.94</v>
      </c>
      <c r="G26" s="184">
        <f t="shared" si="0"/>
        <v>184.02</v>
      </c>
      <c r="H26" s="261"/>
      <c r="I26" s="154"/>
    </row>
    <row r="27" spans="1:9" s="260" customFormat="1" ht="21.75" customHeight="1" x14ac:dyDescent="0.2">
      <c r="A27" s="269">
        <v>6615</v>
      </c>
      <c r="B27" s="272" t="s">
        <v>283</v>
      </c>
      <c r="C27" s="258">
        <v>4359.21</v>
      </c>
      <c r="D27" s="255"/>
      <c r="E27" s="255"/>
      <c r="F27" s="255">
        <v>9033.08</v>
      </c>
      <c r="G27" s="184">
        <f t="shared" si="0"/>
        <v>207.22</v>
      </c>
      <c r="H27" s="261"/>
      <c r="I27" s="154"/>
    </row>
    <row r="28" spans="1:9" s="82" customFormat="1" ht="21.75" customHeight="1" x14ac:dyDescent="0.2">
      <c r="A28" s="86">
        <v>663</v>
      </c>
      <c r="B28" s="90" t="s">
        <v>123</v>
      </c>
      <c r="C28" s="238">
        <v>1594.73</v>
      </c>
      <c r="D28" s="125">
        <f>'prihodi programska'!D46</f>
        <v>2000</v>
      </c>
      <c r="E28" s="125">
        <f t="shared" si="1"/>
        <v>2000</v>
      </c>
      <c r="F28" s="125">
        <f>'prihodi programska'!E46</f>
        <v>909.3</v>
      </c>
      <c r="G28" s="184">
        <f t="shared" si="0"/>
        <v>57.02</v>
      </c>
      <c r="H28" s="184">
        <f t="shared" si="2"/>
        <v>45.47</v>
      </c>
    </row>
    <row r="29" spans="1:9" s="260" customFormat="1" ht="21.75" customHeight="1" x14ac:dyDescent="0.2">
      <c r="A29" s="273">
        <v>6631</v>
      </c>
      <c r="B29" s="272" t="s">
        <v>55</v>
      </c>
      <c r="C29" s="258">
        <v>573.6</v>
      </c>
      <c r="D29" s="255"/>
      <c r="E29" s="255"/>
      <c r="F29" s="255">
        <v>909.3</v>
      </c>
      <c r="G29" s="261">
        <f t="shared" si="0"/>
        <v>158.53</v>
      </c>
      <c r="H29" s="261"/>
    </row>
    <row r="30" spans="1:9" s="260" customFormat="1" ht="21.75" customHeight="1" x14ac:dyDescent="0.2">
      <c r="A30" s="273">
        <v>6632</v>
      </c>
      <c r="B30" s="272" t="s">
        <v>89</v>
      </c>
      <c r="C30" s="258">
        <v>1021.13</v>
      </c>
      <c r="D30" s="255"/>
      <c r="E30" s="255"/>
      <c r="F30" s="255"/>
      <c r="G30" s="184">
        <f t="shared" si="0"/>
        <v>0</v>
      </c>
      <c r="H30" s="261"/>
    </row>
    <row r="31" spans="1:9" s="93" customFormat="1" ht="21.75" customHeight="1" x14ac:dyDescent="0.2">
      <c r="A31" s="91">
        <v>67</v>
      </c>
      <c r="B31" s="92" t="s">
        <v>124</v>
      </c>
      <c r="C31" s="127">
        <f>C32</f>
        <v>36004.79</v>
      </c>
      <c r="D31" s="127">
        <f>D32</f>
        <v>81759</v>
      </c>
      <c r="E31" s="127">
        <f t="shared" si="1"/>
        <v>81759</v>
      </c>
      <c r="F31" s="127">
        <f>F32</f>
        <v>34184.870000000003</v>
      </c>
      <c r="G31" s="186">
        <f t="shared" si="0"/>
        <v>94.95</v>
      </c>
      <c r="H31" s="186">
        <f t="shared" si="2"/>
        <v>41.81</v>
      </c>
    </row>
    <row r="32" spans="1:9" s="96" customFormat="1" ht="21.75" customHeight="1" x14ac:dyDescent="0.2">
      <c r="A32" s="94">
        <v>671</v>
      </c>
      <c r="B32" s="95" t="s">
        <v>125</v>
      </c>
      <c r="C32" s="128">
        <f>SUM(C33)</f>
        <v>36004.79</v>
      </c>
      <c r="D32" s="128">
        <f>SUM('prihodi programska'!D15,'prihodi programska'!D19,'prihodi programska'!D58)</f>
        <v>81759</v>
      </c>
      <c r="E32" s="128">
        <f t="shared" si="1"/>
        <v>81759</v>
      </c>
      <c r="F32" s="128">
        <f>SUM('prihodi programska'!E15,'prihodi programska'!E19,'prihodi programska'!E58)</f>
        <v>34184.870000000003</v>
      </c>
      <c r="G32" s="187">
        <f t="shared" si="0"/>
        <v>94.95</v>
      </c>
      <c r="H32" s="187">
        <f t="shared" si="2"/>
        <v>41.81</v>
      </c>
      <c r="I32" s="161"/>
    </row>
    <row r="33" spans="1:9" s="268" customFormat="1" ht="21.75" customHeight="1" x14ac:dyDescent="0.2">
      <c r="A33" s="264">
        <v>6711</v>
      </c>
      <c r="B33" s="270" t="s">
        <v>80</v>
      </c>
      <c r="C33" s="265">
        <v>36004.79</v>
      </c>
      <c r="D33" s="265"/>
      <c r="E33" s="265"/>
      <c r="F33" s="265">
        <v>34184.870000000003</v>
      </c>
      <c r="G33" s="266"/>
      <c r="H33" s="266"/>
      <c r="I33" s="267"/>
    </row>
    <row r="34" spans="1:9" s="108" customFormat="1" ht="21.75" customHeight="1" x14ac:dyDescent="0.2">
      <c r="A34" s="97">
        <v>7</v>
      </c>
      <c r="B34" s="98" t="s">
        <v>126</v>
      </c>
      <c r="C34" s="139">
        <f t="shared" ref="C34:F35" si="3">C35</f>
        <v>0</v>
      </c>
      <c r="D34" s="139">
        <f t="shared" si="3"/>
        <v>0</v>
      </c>
      <c r="E34" s="139">
        <f t="shared" si="1"/>
        <v>0</v>
      </c>
      <c r="F34" s="139">
        <f t="shared" si="3"/>
        <v>0</v>
      </c>
      <c r="G34" s="188" t="e">
        <f t="shared" si="0"/>
        <v>#DIV/0!</v>
      </c>
      <c r="H34" s="188" t="e">
        <f t="shared" si="2"/>
        <v>#DIV/0!</v>
      </c>
      <c r="I34" s="160"/>
    </row>
    <row r="35" spans="1:9" s="102" customFormat="1" ht="21.75" customHeight="1" x14ac:dyDescent="0.2">
      <c r="A35" s="100">
        <v>72</v>
      </c>
      <c r="B35" s="101" t="s">
        <v>127</v>
      </c>
      <c r="C35" s="129">
        <f t="shared" si="3"/>
        <v>0</v>
      </c>
      <c r="D35" s="129">
        <f t="shared" si="3"/>
        <v>0</v>
      </c>
      <c r="E35" s="129">
        <f t="shared" si="1"/>
        <v>0</v>
      </c>
      <c r="F35" s="129">
        <f t="shared" si="3"/>
        <v>0</v>
      </c>
      <c r="G35" s="189" t="e">
        <f t="shared" si="0"/>
        <v>#DIV/0!</v>
      </c>
      <c r="H35" s="189" t="e">
        <f t="shared" si="2"/>
        <v>#DIV/0!</v>
      </c>
    </row>
    <row r="36" spans="1:9" s="105" customFormat="1" ht="21.75" customHeight="1" x14ac:dyDescent="0.2">
      <c r="A36" s="103">
        <v>721</v>
      </c>
      <c r="B36" s="104" t="s">
        <v>128</v>
      </c>
      <c r="C36" s="130">
        <v>0</v>
      </c>
      <c r="D36" s="130">
        <f>'prihodi programska'!D51</f>
        <v>0</v>
      </c>
      <c r="E36" s="130">
        <f t="shared" si="1"/>
        <v>0</v>
      </c>
      <c r="F36" s="130">
        <f>'prihodi programska'!E51</f>
        <v>0</v>
      </c>
      <c r="G36" s="190" t="e">
        <f t="shared" si="0"/>
        <v>#DIV/0!</v>
      </c>
      <c r="H36" s="190" t="e">
        <f t="shared" si="2"/>
        <v>#DIV/0!</v>
      </c>
    </row>
    <row r="37" spans="1:9" s="108" customFormat="1" ht="21.75" customHeight="1" x14ac:dyDescent="0.2">
      <c r="A37" s="106"/>
      <c r="B37" s="107" t="s">
        <v>129</v>
      </c>
      <c r="C37" s="131">
        <f>C34+C13</f>
        <v>755722.47</v>
      </c>
      <c r="D37" s="131">
        <f>D34+D13</f>
        <v>1737847</v>
      </c>
      <c r="E37" s="131">
        <f t="shared" si="1"/>
        <v>1737847</v>
      </c>
      <c r="F37" s="131">
        <f>F34+F13</f>
        <v>814324.90999999992</v>
      </c>
      <c r="G37" s="191">
        <f t="shared" si="0"/>
        <v>107.75</v>
      </c>
      <c r="H37" s="192">
        <f t="shared" si="2"/>
        <v>46.86</v>
      </c>
    </row>
    <row r="38" spans="1:9" s="108" customFormat="1" ht="21.75" customHeight="1" x14ac:dyDescent="0.2">
      <c r="A38" s="156"/>
      <c r="C38" s="157"/>
      <c r="D38" s="157"/>
      <c r="E38" s="157"/>
      <c r="F38" s="157"/>
      <c r="G38" s="193"/>
      <c r="H38" s="193"/>
    </row>
    <row r="39" spans="1:9" ht="57" customHeight="1" x14ac:dyDescent="0.2">
      <c r="A39" s="77" t="s">
        <v>183</v>
      </c>
      <c r="B39" s="77" t="s">
        <v>151</v>
      </c>
      <c r="C39" s="61" t="s">
        <v>253</v>
      </c>
      <c r="D39" s="61" t="s">
        <v>257</v>
      </c>
      <c r="E39" s="61" t="s">
        <v>255</v>
      </c>
      <c r="F39" s="61" t="s">
        <v>256</v>
      </c>
      <c r="G39" s="181" t="s">
        <v>99</v>
      </c>
      <c r="H39" s="181" t="s">
        <v>99</v>
      </c>
    </row>
    <row r="40" spans="1:9" ht="11.25" customHeight="1" x14ac:dyDescent="0.2">
      <c r="A40" s="308">
        <v>1</v>
      </c>
      <c r="B40" s="309"/>
      <c r="C40" s="121">
        <v>2</v>
      </c>
      <c r="D40" s="121">
        <v>3</v>
      </c>
      <c r="E40" s="121">
        <v>4</v>
      </c>
      <c r="F40" s="121">
        <v>5</v>
      </c>
      <c r="G40" s="182" t="s">
        <v>208</v>
      </c>
      <c r="H40" s="182" t="s">
        <v>209</v>
      </c>
    </row>
    <row r="41" spans="1:9" s="102" customFormat="1" ht="19.899999999999999" customHeight="1" x14ac:dyDescent="0.2">
      <c r="A41" s="132">
        <v>3</v>
      </c>
      <c r="B41" s="133" t="s">
        <v>130</v>
      </c>
      <c r="C41" s="134">
        <f>C42+C51+C83+C87+C89</f>
        <v>863145.63</v>
      </c>
      <c r="D41" s="134">
        <f>D42+D51+D83+D87+D89</f>
        <v>1614032</v>
      </c>
      <c r="E41" s="134">
        <f>SUM(D41)</f>
        <v>1614032</v>
      </c>
      <c r="F41" s="134">
        <f>F42+F51+F83+F87+F89</f>
        <v>796857.87000000011</v>
      </c>
      <c r="G41" s="195">
        <f t="shared" ref="G41:G91" si="4">ROUND(F41/C41*100,2)</f>
        <v>92.32</v>
      </c>
      <c r="H41" s="195">
        <f t="shared" ref="H41:H105" si="5">ROUND(F41/D41*100,2)</f>
        <v>49.37</v>
      </c>
    </row>
    <row r="42" spans="1:9" s="99" customFormat="1" ht="19.899999999999999" customHeight="1" x14ac:dyDescent="0.2">
      <c r="A42" s="100">
        <v>31</v>
      </c>
      <c r="B42" s="101" t="s">
        <v>131</v>
      </c>
      <c r="C42" s="135">
        <f>SUM(C43,C47,C49)</f>
        <v>774844.6</v>
      </c>
      <c r="D42" s="135">
        <f>SUM(D43,D47,D49)</f>
        <v>1415109</v>
      </c>
      <c r="E42" s="135">
        <f t="shared" ref="E42:E105" si="6">SUM(D42)</f>
        <v>1415109</v>
      </c>
      <c r="F42" s="135">
        <f>SUM(F43,F47,F49)</f>
        <v>716507.08000000007</v>
      </c>
      <c r="G42" s="196">
        <f t="shared" si="4"/>
        <v>92.47</v>
      </c>
      <c r="H42" s="196">
        <f t="shared" si="5"/>
        <v>50.63</v>
      </c>
    </row>
    <row r="43" spans="1:9" ht="19.899999999999999" customHeight="1" x14ac:dyDescent="0.2">
      <c r="A43" s="103">
        <v>311</v>
      </c>
      <c r="B43" s="136" t="s">
        <v>132</v>
      </c>
      <c r="C43" s="137">
        <f>SUM(C44:C46)</f>
        <v>645116.32999999996</v>
      </c>
      <c r="D43" s="239">
        <f>SUM('rashodi-programska'!C19,'rashodi-programska'!C76,'rashodi-programska'!C132,'rashodi-programska'!C227,'rashodi-programska'!C236)</f>
        <v>1159551</v>
      </c>
      <c r="E43" s="137">
        <f t="shared" si="6"/>
        <v>1159551</v>
      </c>
      <c r="F43" s="137">
        <f>'rashodi-programska'!E19+'rashodi-programska'!E76+'rashodi-programska'!E132+'rashodi-programska'!E236+'rashodi-programska'!E227</f>
        <v>592801.16</v>
      </c>
      <c r="G43" s="197">
        <f t="shared" si="4"/>
        <v>91.89</v>
      </c>
      <c r="H43" s="197">
        <f t="shared" si="5"/>
        <v>51.12</v>
      </c>
      <c r="I43" s="155"/>
    </row>
    <row r="44" spans="1:9" s="259" customFormat="1" ht="19.899999999999999" customHeight="1" x14ac:dyDescent="0.2">
      <c r="A44" s="271">
        <v>3111</v>
      </c>
      <c r="B44" s="275" t="s">
        <v>102</v>
      </c>
      <c r="C44" s="274">
        <v>610716.32999999996</v>
      </c>
      <c r="D44" s="276"/>
      <c r="E44" s="274"/>
      <c r="F44" s="274">
        <v>556162.85</v>
      </c>
      <c r="G44" s="197">
        <f t="shared" si="4"/>
        <v>91.07</v>
      </c>
      <c r="H44" s="277"/>
    </row>
    <row r="45" spans="1:9" s="259" customFormat="1" ht="19.899999999999999" customHeight="1" x14ac:dyDescent="0.2">
      <c r="A45" s="271">
        <v>3113</v>
      </c>
      <c r="B45" s="275" t="s">
        <v>65</v>
      </c>
      <c r="C45" s="274">
        <v>11386.3</v>
      </c>
      <c r="D45" s="276"/>
      <c r="E45" s="274"/>
      <c r="F45" s="274">
        <v>14272.65</v>
      </c>
      <c r="G45" s="197">
        <f t="shared" si="4"/>
        <v>125.35</v>
      </c>
      <c r="H45" s="277"/>
    </row>
    <row r="46" spans="1:9" s="259" customFormat="1" ht="19.899999999999999" customHeight="1" x14ac:dyDescent="0.2">
      <c r="A46" s="271">
        <v>3114</v>
      </c>
      <c r="B46" s="275" t="s">
        <v>284</v>
      </c>
      <c r="C46" s="274">
        <v>23013.7</v>
      </c>
      <c r="D46" s="276"/>
      <c r="E46" s="274"/>
      <c r="F46" s="274">
        <v>22365.66</v>
      </c>
      <c r="G46" s="197">
        <f t="shared" si="4"/>
        <v>97.18</v>
      </c>
      <c r="H46" s="277"/>
    </row>
    <row r="47" spans="1:9" ht="19.899999999999999" customHeight="1" x14ac:dyDescent="0.2">
      <c r="A47" s="103">
        <v>312</v>
      </c>
      <c r="B47" s="136" t="s">
        <v>74</v>
      </c>
      <c r="C47" s="137">
        <f>SUM(C48)</f>
        <v>23284.1</v>
      </c>
      <c r="D47" s="137">
        <f>'rashodi-programska'!C23+'rashodi-programska'!C35+'rashodi-programska'!C78+'rashodi-programska'!C134+'rashodi-programska'!C238</f>
        <v>62181</v>
      </c>
      <c r="E47" s="137">
        <f t="shared" si="6"/>
        <v>62181</v>
      </c>
      <c r="F47" s="137">
        <f>'rashodi-programska'!E23+'rashodi-programska'!E35+'rashodi-programska'!E78+'rashodi-programska'!E134+'rashodi-programska'!E238</f>
        <v>25893.64</v>
      </c>
      <c r="G47" s="197">
        <f t="shared" si="4"/>
        <v>111.21</v>
      </c>
      <c r="H47" s="197">
        <f t="shared" si="5"/>
        <v>41.64</v>
      </c>
    </row>
    <row r="48" spans="1:9" s="280" customFormat="1" ht="19.899999999999999" customHeight="1" x14ac:dyDescent="0.2">
      <c r="A48" s="271">
        <v>3121</v>
      </c>
      <c r="B48" s="275" t="s">
        <v>74</v>
      </c>
      <c r="C48" s="274">
        <v>23284.1</v>
      </c>
      <c r="D48" s="274"/>
      <c r="E48" s="274"/>
      <c r="F48" s="274">
        <v>25893.64</v>
      </c>
      <c r="G48" s="197">
        <f t="shared" si="4"/>
        <v>111.21</v>
      </c>
      <c r="H48" s="277"/>
    </row>
    <row r="49" spans="1:9" ht="19.899999999999999" customHeight="1" x14ac:dyDescent="0.2">
      <c r="A49" s="103">
        <v>313</v>
      </c>
      <c r="B49" s="136" t="s">
        <v>103</v>
      </c>
      <c r="C49" s="137">
        <f>SUM(C50)</f>
        <v>106444.17</v>
      </c>
      <c r="D49" s="137">
        <f>SUM('rashodi-programska'!C25,'rashodi-programska'!C80,'rashodi-programska'!C136,'rashodi-programska'!C229,'rashodi-programska'!C240)</f>
        <v>193377</v>
      </c>
      <c r="E49" s="137">
        <f t="shared" si="6"/>
        <v>193377</v>
      </c>
      <c r="F49" s="137">
        <f>SUM('rashodi-programska'!E25,'rashodi-programska'!E80,'rashodi-programska'!E136,'rashodi-programska'!E229,'rashodi-programska'!E240)</f>
        <v>97812.280000000013</v>
      </c>
      <c r="G49" s="197">
        <f t="shared" si="4"/>
        <v>91.89</v>
      </c>
      <c r="H49" s="197">
        <f t="shared" si="5"/>
        <v>50.58</v>
      </c>
    </row>
    <row r="50" spans="1:9" s="259" customFormat="1" ht="19.899999999999999" customHeight="1" x14ac:dyDescent="0.2">
      <c r="A50" s="271">
        <v>3132</v>
      </c>
      <c r="B50" s="275" t="s">
        <v>104</v>
      </c>
      <c r="C50" s="274">
        <v>106444.17</v>
      </c>
      <c r="D50" s="274"/>
      <c r="E50" s="274"/>
      <c r="F50" s="274">
        <v>97812.28</v>
      </c>
      <c r="G50" s="197">
        <f t="shared" si="4"/>
        <v>91.89</v>
      </c>
      <c r="H50" s="277"/>
    </row>
    <row r="51" spans="1:9" s="99" customFormat="1" ht="19.899999999999999" customHeight="1" x14ac:dyDescent="0.2">
      <c r="A51" s="100">
        <v>32</v>
      </c>
      <c r="B51" s="101" t="s">
        <v>133</v>
      </c>
      <c r="C51" s="135">
        <f>SUM(C52,C57,C64,C74,C75)</f>
        <v>87911.889999999985</v>
      </c>
      <c r="D51" s="135">
        <f>SUM(D52,D57,D64,D74,D75)</f>
        <v>167013</v>
      </c>
      <c r="E51" s="135">
        <f t="shared" si="6"/>
        <v>167013</v>
      </c>
      <c r="F51" s="135">
        <f>SUM(F52,F57,F64,F74,F75)</f>
        <v>79949.41</v>
      </c>
      <c r="G51" s="196">
        <f t="shared" si="4"/>
        <v>90.94</v>
      </c>
      <c r="H51" s="196">
        <f t="shared" si="5"/>
        <v>47.87</v>
      </c>
    </row>
    <row r="52" spans="1:9" ht="19.899999999999999" customHeight="1" x14ac:dyDescent="0.2">
      <c r="A52" s="103">
        <v>321</v>
      </c>
      <c r="B52" s="136" t="s">
        <v>105</v>
      </c>
      <c r="C52" s="137">
        <f>SUM(C53:C56)</f>
        <v>23130.85</v>
      </c>
      <c r="D52" s="137">
        <f>'rashodi-programska'!C38+'rashodi-programska'!C83+'rashodi-programska'!C179+'rashodi-programska'!C243+'rashodi-programska'!C140+SUM('rashodi-programska'!C28)+'rashodi-programska'!C220</f>
        <v>40625</v>
      </c>
      <c r="E52" s="137">
        <f t="shared" si="6"/>
        <v>40625</v>
      </c>
      <c r="F52" s="137">
        <f>'rashodi-programska'!E38+'rashodi-programska'!E83+'rashodi-programska'!E179+'rashodi-programska'!E243+'rashodi-programska'!E140+SUM('rashodi-programska'!E28)+'rashodi-programska'!E220</f>
        <v>21800.440000000002</v>
      </c>
      <c r="G52" s="197">
        <f t="shared" si="4"/>
        <v>94.25</v>
      </c>
      <c r="H52" s="197">
        <f t="shared" si="5"/>
        <v>53.66</v>
      </c>
      <c r="I52" s="155"/>
    </row>
    <row r="53" spans="1:9" s="259" customFormat="1" ht="19.899999999999999" customHeight="1" x14ac:dyDescent="0.2">
      <c r="A53" s="271">
        <v>3211</v>
      </c>
      <c r="B53" s="275" t="s">
        <v>2</v>
      </c>
      <c r="C53" s="274">
        <v>1735.35</v>
      </c>
      <c r="D53" s="274"/>
      <c r="E53" s="274"/>
      <c r="F53" s="274">
        <v>3173.94</v>
      </c>
      <c r="G53" s="197">
        <f t="shared" si="4"/>
        <v>182.9</v>
      </c>
      <c r="H53" s="277"/>
    </row>
    <row r="54" spans="1:9" s="259" customFormat="1" ht="19.899999999999999" customHeight="1" x14ac:dyDescent="0.2">
      <c r="A54" s="271">
        <v>3212</v>
      </c>
      <c r="B54" s="275" t="s">
        <v>4</v>
      </c>
      <c r="C54" s="274">
        <v>19793</v>
      </c>
      <c r="D54" s="274"/>
      <c r="E54" s="274"/>
      <c r="F54" s="274">
        <v>16365.75</v>
      </c>
      <c r="G54" s="197">
        <f t="shared" si="4"/>
        <v>82.68</v>
      </c>
      <c r="H54" s="277"/>
    </row>
    <row r="55" spans="1:9" s="259" customFormat="1" ht="19.899999999999999" customHeight="1" x14ac:dyDescent="0.2">
      <c r="A55" s="271">
        <v>3213</v>
      </c>
      <c r="B55" s="275" t="s">
        <v>6</v>
      </c>
      <c r="C55" s="274">
        <v>85</v>
      </c>
      <c r="D55" s="274"/>
      <c r="E55" s="274"/>
      <c r="F55" s="274">
        <v>643.75</v>
      </c>
      <c r="G55" s="197">
        <f t="shared" si="4"/>
        <v>757.35</v>
      </c>
      <c r="H55" s="277"/>
    </row>
    <row r="56" spans="1:9" s="259" customFormat="1" ht="19.899999999999999" customHeight="1" x14ac:dyDescent="0.2">
      <c r="A56" s="271">
        <v>3214</v>
      </c>
      <c r="B56" s="275" t="s">
        <v>8</v>
      </c>
      <c r="C56" s="274">
        <v>1517.5</v>
      </c>
      <c r="D56" s="274"/>
      <c r="E56" s="274"/>
      <c r="F56" s="274">
        <v>1617</v>
      </c>
      <c r="G56" s="197">
        <f t="shared" si="4"/>
        <v>106.56</v>
      </c>
      <c r="H56" s="277"/>
    </row>
    <row r="57" spans="1:9" ht="19.899999999999999" customHeight="1" x14ac:dyDescent="0.2">
      <c r="A57" s="103">
        <v>322</v>
      </c>
      <c r="B57" s="136" t="s">
        <v>106</v>
      </c>
      <c r="C57" s="137">
        <f>SUM(C58:C63)</f>
        <v>51514.349999999991</v>
      </c>
      <c r="D57" s="137">
        <f>'rashodi-programska'!C43+'rashodi-programska'!C86+'rashodi-programska'!C112+'rashodi-programska'!C142+'rashodi-programska'!C181+SUM('rashodi-programska'!C209,'rashodi-programska'!C249,'rashodi-programska'!C254)+'rashodi-programska'!C222</f>
        <v>96995</v>
      </c>
      <c r="E57" s="137">
        <f t="shared" si="6"/>
        <v>96995</v>
      </c>
      <c r="F57" s="137">
        <f>'rashodi-programska'!E43+'rashodi-programska'!E86+'rashodi-programska'!E112+'rashodi-programska'!E142+'rashodi-programska'!E181+SUM('rashodi-programska'!E209,'rashodi-programska'!E249,'rashodi-programska'!E254)+'rashodi-programska'!E222</f>
        <v>46078.78</v>
      </c>
      <c r="G57" s="197">
        <f t="shared" si="4"/>
        <v>89.45</v>
      </c>
      <c r="H57" s="197">
        <f t="shared" si="5"/>
        <v>47.51</v>
      </c>
      <c r="I57" s="155"/>
    </row>
    <row r="58" spans="1:9" s="259" customFormat="1" ht="19.899999999999999" customHeight="1" x14ac:dyDescent="0.2">
      <c r="A58" s="271">
        <v>3221</v>
      </c>
      <c r="B58" s="275" t="s">
        <v>10</v>
      </c>
      <c r="C58" s="274">
        <v>6483.91</v>
      </c>
      <c r="D58" s="274"/>
      <c r="E58" s="274"/>
      <c r="F58" s="274">
        <v>4597.3900000000003</v>
      </c>
      <c r="G58" s="197">
        <f t="shared" si="4"/>
        <v>70.900000000000006</v>
      </c>
      <c r="H58" s="277"/>
    </row>
    <row r="59" spans="1:9" s="259" customFormat="1" ht="19.899999999999999" customHeight="1" x14ac:dyDescent="0.2">
      <c r="A59" s="271">
        <v>3222</v>
      </c>
      <c r="B59" s="275" t="s">
        <v>75</v>
      </c>
      <c r="C59" s="274">
        <v>24631.73</v>
      </c>
      <c r="D59" s="274"/>
      <c r="E59" s="274"/>
      <c r="F59" s="274">
        <v>25351.27</v>
      </c>
      <c r="G59" s="197">
        <f t="shared" si="4"/>
        <v>102.92</v>
      </c>
      <c r="H59" s="277"/>
    </row>
    <row r="60" spans="1:9" s="259" customFormat="1" ht="19.899999999999999" customHeight="1" x14ac:dyDescent="0.2">
      <c r="A60" s="271">
        <v>3223</v>
      </c>
      <c r="B60" s="275" t="s">
        <v>12</v>
      </c>
      <c r="C60" s="274">
        <v>16872.259999999998</v>
      </c>
      <c r="D60" s="274"/>
      <c r="E60" s="274"/>
      <c r="F60" s="274">
        <v>15075.75</v>
      </c>
      <c r="G60" s="197">
        <f t="shared" si="4"/>
        <v>89.35</v>
      </c>
      <c r="H60" s="277"/>
    </row>
    <row r="61" spans="1:9" s="259" customFormat="1" ht="19.899999999999999" customHeight="1" x14ac:dyDescent="0.2">
      <c r="A61" s="271">
        <v>3224</v>
      </c>
      <c r="B61" s="275" t="s">
        <v>14</v>
      </c>
      <c r="C61" s="274">
        <v>558</v>
      </c>
      <c r="D61" s="274"/>
      <c r="E61" s="274"/>
      <c r="F61" s="274"/>
      <c r="G61" s="197">
        <f t="shared" si="4"/>
        <v>0</v>
      </c>
      <c r="H61" s="277"/>
    </row>
    <row r="62" spans="1:9" s="259" customFormat="1" ht="19.899999999999999" customHeight="1" x14ac:dyDescent="0.2">
      <c r="A62" s="271">
        <v>3225</v>
      </c>
      <c r="B62" s="275" t="s">
        <v>16</v>
      </c>
      <c r="C62" s="274">
        <v>2968.45</v>
      </c>
      <c r="D62" s="274"/>
      <c r="E62" s="274"/>
      <c r="F62" s="274">
        <v>596.25</v>
      </c>
      <c r="G62" s="197">
        <f t="shared" si="4"/>
        <v>20.09</v>
      </c>
      <c r="H62" s="277"/>
    </row>
    <row r="63" spans="1:9" s="259" customFormat="1" ht="19.899999999999999" customHeight="1" x14ac:dyDescent="0.2">
      <c r="A63" s="271">
        <v>3227</v>
      </c>
      <c r="B63" s="275" t="s">
        <v>158</v>
      </c>
      <c r="C63" s="274"/>
      <c r="D63" s="274"/>
      <c r="E63" s="274"/>
      <c r="F63" s="274">
        <v>458.12</v>
      </c>
      <c r="G63" s="197" t="e">
        <f t="shared" si="4"/>
        <v>#DIV/0!</v>
      </c>
      <c r="H63" s="277"/>
    </row>
    <row r="64" spans="1:9" ht="19.899999999999999" customHeight="1" x14ac:dyDescent="0.2">
      <c r="A64" s="103">
        <v>323</v>
      </c>
      <c r="B64" s="136" t="s">
        <v>107</v>
      </c>
      <c r="C64" s="137">
        <f>SUM(C65:C73)</f>
        <v>9019.67</v>
      </c>
      <c r="D64" s="137">
        <f>'rashodi-programska'!C50+'rashodi-programska'!C91+'rashodi-programska'!C117+'rashodi-programska'!C146+'rashodi-programska'!C185+'rashodi-programska'!C201+'rashodi-programska'!C232</f>
        <v>18833</v>
      </c>
      <c r="E64" s="137">
        <f t="shared" si="6"/>
        <v>18833</v>
      </c>
      <c r="F64" s="137">
        <f>'rashodi-programska'!E50+'rashodi-programska'!E91+'rashodi-programska'!E117+'rashodi-programska'!E146+'rashodi-programska'!E185+'rashodi-programska'!E201+'rashodi-programska'!E232</f>
        <v>8263.590000000002</v>
      </c>
      <c r="G64" s="197">
        <f t="shared" si="4"/>
        <v>91.62</v>
      </c>
      <c r="H64" s="197">
        <f t="shared" si="5"/>
        <v>43.88</v>
      </c>
    </row>
    <row r="65" spans="1:8" s="259" customFormat="1" ht="19.899999999999999" customHeight="1" x14ac:dyDescent="0.2">
      <c r="A65" s="271">
        <v>3231</v>
      </c>
      <c r="B65" s="275" t="s">
        <v>18</v>
      </c>
      <c r="C65" s="274">
        <v>486.06</v>
      </c>
      <c r="D65" s="274"/>
      <c r="E65" s="274"/>
      <c r="F65" s="274">
        <v>476.85</v>
      </c>
      <c r="G65" s="197">
        <f t="shared" si="4"/>
        <v>98.11</v>
      </c>
      <c r="H65" s="277"/>
    </row>
    <row r="66" spans="1:8" s="259" customFormat="1" ht="19.899999999999999" customHeight="1" x14ac:dyDescent="0.2">
      <c r="A66" s="271">
        <v>3232</v>
      </c>
      <c r="B66" s="275" t="s">
        <v>20</v>
      </c>
      <c r="C66" s="274">
        <v>1181.57</v>
      </c>
      <c r="D66" s="274"/>
      <c r="E66" s="274"/>
      <c r="F66" s="274">
        <v>688</v>
      </c>
      <c r="G66" s="197">
        <f t="shared" si="4"/>
        <v>58.23</v>
      </c>
      <c r="H66" s="277"/>
    </row>
    <row r="67" spans="1:8" s="259" customFormat="1" ht="19.899999999999999" customHeight="1" x14ac:dyDescent="0.2">
      <c r="A67" s="271">
        <v>3233</v>
      </c>
      <c r="B67" s="275" t="s">
        <v>22</v>
      </c>
      <c r="C67" s="274">
        <v>710</v>
      </c>
      <c r="D67" s="274"/>
      <c r="E67" s="274"/>
      <c r="F67" s="274"/>
      <c r="G67" s="197">
        <f t="shared" si="4"/>
        <v>0</v>
      </c>
      <c r="H67" s="277"/>
    </row>
    <row r="68" spans="1:8" s="259" customFormat="1" ht="19.899999999999999" customHeight="1" x14ac:dyDescent="0.2">
      <c r="A68" s="271">
        <v>3234</v>
      </c>
      <c r="B68" s="275" t="s">
        <v>24</v>
      </c>
      <c r="C68" s="274">
        <v>5179.1499999999996</v>
      </c>
      <c r="D68" s="274"/>
      <c r="E68" s="274"/>
      <c r="F68" s="274">
        <v>4637.3900000000003</v>
      </c>
      <c r="G68" s="197">
        <f t="shared" si="4"/>
        <v>89.54</v>
      </c>
      <c r="H68" s="277"/>
    </row>
    <row r="69" spans="1:8" s="259" customFormat="1" ht="19.899999999999999" customHeight="1" x14ac:dyDescent="0.2">
      <c r="A69" s="271">
        <v>3235</v>
      </c>
      <c r="B69" s="275" t="s">
        <v>76</v>
      </c>
      <c r="C69" s="274"/>
      <c r="D69" s="274"/>
      <c r="E69" s="274"/>
      <c r="F69" s="274"/>
      <c r="G69" s="197" t="e">
        <f t="shared" si="4"/>
        <v>#DIV/0!</v>
      </c>
      <c r="H69" s="277"/>
    </row>
    <row r="70" spans="1:8" s="259" customFormat="1" ht="19.899999999999999" customHeight="1" x14ac:dyDescent="0.2">
      <c r="A70" s="271">
        <v>3236</v>
      </c>
      <c r="B70" s="275" t="s">
        <v>26</v>
      </c>
      <c r="C70" s="274">
        <v>704.4</v>
      </c>
      <c r="D70" s="274"/>
      <c r="E70" s="274"/>
      <c r="F70" s="274">
        <v>316.64999999999998</v>
      </c>
      <c r="G70" s="197">
        <f t="shared" si="4"/>
        <v>44.95</v>
      </c>
      <c r="H70" s="277"/>
    </row>
    <row r="71" spans="1:8" s="259" customFormat="1" ht="19.899999999999999" customHeight="1" x14ac:dyDescent="0.2">
      <c r="A71" s="271">
        <v>3237</v>
      </c>
      <c r="B71" s="275" t="s">
        <v>28</v>
      </c>
      <c r="C71" s="274"/>
      <c r="D71" s="274"/>
      <c r="E71" s="274"/>
      <c r="F71" s="274">
        <v>1561.9</v>
      </c>
      <c r="G71" s="197" t="e">
        <f t="shared" si="4"/>
        <v>#DIV/0!</v>
      </c>
      <c r="H71" s="277"/>
    </row>
    <row r="72" spans="1:8" s="259" customFormat="1" ht="19.899999999999999" customHeight="1" x14ac:dyDescent="0.2">
      <c r="A72" s="271">
        <v>3238</v>
      </c>
      <c r="B72" s="275" t="s">
        <v>30</v>
      </c>
      <c r="C72" s="274">
        <v>459.05</v>
      </c>
      <c r="D72" s="274"/>
      <c r="E72" s="274"/>
      <c r="F72" s="274">
        <v>459.05</v>
      </c>
      <c r="G72" s="197">
        <f t="shared" si="4"/>
        <v>100</v>
      </c>
      <c r="H72" s="277"/>
    </row>
    <row r="73" spans="1:8" s="259" customFormat="1" ht="19.899999999999999" customHeight="1" x14ac:dyDescent="0.2">
      <c r="A73" s="271">
        <v>3239</v>
      </c>
      <c r="B73" s="275" t="s">
        <v>32</v>
      </c>
      <c r="C73" s="274">
        <v>299.44</v>
      </c>
      <c r="D73" s="274"/>
      <c r="E73" s="274"/>
      <c r="F73" s="274">
        <v>123.75</v>
      </c>
      <c r="G73" s="197">
        <f t="shared" si="4"/>
        <v>41.33</v>
      </c>
      <c r="H73" s="277"/>
    </row>
    <row r="74" spans="1:8" ht="19.899999999999999" customHeight="1" x14ac:dyDescent="0.2">
      <c r="A74" s="103">
        <v>324</v>
      </c>
      <c r="B74" s="136" t="s">
        <v>134</v>
      </c>
      <c r="C74" s="137"/>
      <c r="D74" s="137">
        <f>'rashodi-programska'!C60+'rashodi-programska'!C119+'rashodi-programska'!C153</f>
        <v>0</v>
      </c>
      <c r="E74" s="137">
        <f t="shared" si="6"/>
        <v>0</v>
      </c>
      <c r="F74" s="137">
        <f>'rashodi-programska'!E60+'rashodi-programska'!E119+'rashodi-programska'!E153</f>
        <v>0</v>
      </c>
      <c r="G74" s="197" t="e">
        <f t="shared" si="4"/>
        <v>#DIV/0!</v>
      </c>
      <c r="H74" s="197" t="e">
        <f t="shared" si="5"/>
        <v>#DIV/0!</v>
      </c>
    </row>
    <row r="75" spans="1:8" ht="19.899999999999999" customHeight="1" x14ac:dyDescent="0.2">
      <c r="A75" s="103">
        <v>329</v>
      </c>
      <c r="B75" s="136" t="s">
        <v>44</v>
      </c>
      <c r="C75" s="137">
        <f>SUM(C76:C82)</f>
        <v>4247.0199999999995</v>
      </c>
      <c r="D75" s="137">
        <f>'rashodi-programska'!C30+'rashodi-programska'!C62+'rashodi-programska'!C97+'rashodi-programska'!C121+'rashodi-programska'!C155+'rashodi-programska'!C188</f>
        <v>10560</v>
      </c>
      <c r="E75" s="137">
        <f t="shared" si="6"/>
        <v>10560</v>
      </c>
      <c r="F75" s="137">
        <f>'rashodi-programska'!E30+'rashodi-programska'!E62+'rashodi-programska'!E97+'rashodi-programska'!E121+'rashodi-programska'!E155+'rashodi-programska'!E188</f>
        <v>3806.6</v>
      </c>
      <c r="G75" s="197">
        <f t="shared" si="4"/>
        <v>89.63</v>
      </c>
      <c r="H75" s="197">
        <f t="shared" si="5"/>
        <v>36.049999999999997</v>
      </c>
    </row>
    <row r="76" spans="1:8" s="259" customFormat="1" ht="19.899999999999999" customHeight="1" x14ac:dyDescent="0.2">
      <c r="A76" s="271">
        <v>3291</v>
      </c>
      <c r="B76" s="275" t="s">
        <v>285</v>
      </c>
      <c r="C76" s="274"/>
      <c r="D76" s="274"/>
      <c r="E76" s="274"/>
      <c r="F76" s="274"/>
      <c r="G76" s="197" t="e">
        <f t="shared" si="4"/>
        <v>#DIV/0!</v>
      </c>
      <c r="H76" s="277"/>
    </row>
    <row r="77" spans="1:8" s="259" customFormat="1" ht="19.899999999999999" customHeight="1" x14ac:dyDescent="0.2">
      <c r="A77" s="271">
        <v>3292</v>
      </c>
      <c r="B77" s="275" t="s">
        <v>36</v>
      </c>
      <c r="C77" s="274"/>
      <c r="D77" s="274"/>
      <c r="E77" s="274"/>
      <c r="F77" s="274"/>
      <c r="G77" s="197" t="e">
        <f t="shared" si="4"/>
        <v>#DIV/0!</v>
      </c>
      <c r="H77" s="277"/>
    </row>
    <row r="78" spans="1:8" s="259" customFormat="1" ht="19.899999999999999" customHeight="1" x14ac:dyDescent="0.2">
      <c r="A78" s="271">
        <v>3293</v>
      </c>
      <c r="B78" s="275" t="s">
        <v>38</v>
      </c>
      <c r="C78" s="274">
        <v>714.1</v>
      </c>
      <c r="D78" s="274"/>
      <c r="E78" s="274"/>
      <c r="F78" s="274">
        <v>53.58</v>
      </c>
      <c r="G78" s="197">
        <f t="shared" si="4"/>
        <v>7.5</v>
      </c>
      <c r="H78" s="277"/>
    </row>
    <row r="79" spans="1:8" s="259" customFormat="1" ht="19.899999999999999" customHeight="1" x14ac:dyDescent="0.2">
      <c r="A79" s="271">
        <v>3294</v>
      </c>
      <c r="B79" s="275" t="s">
        <v>40</v>
      </c>
      <c r="C79" s="274">
        <v>170</v>
      </c>
      <c r="D79" s="274"/>
      <c r="E79" s="274"/>
      <c r="F79" s="274">
        <v>190</v>
      </c>
      <c r="G79" s="197">
        <f t="shared" si="4"/>
        <v>111.76</v>
      </c>
      <c r="H79" s="277"/>
    </row>
    <row r="80" spans="1:8" s="259" customFormat="1" ht="19.899999999999999" customHeight="1" x14ac:dyDescent="0.2">
      <c r="A80" s="271">
        <v>3295</v>
      </c>
      <c r="B80" s="275" t="s">
        <v>42</v>
      </c>
      <c r="C80" s="274">
        <v>2727.72</v>
      </c>
      <c r="D80" s="274"/>
      <c r="E80" s="274"/>
      <c r="F80" s="274">
        <v>2422.7199999999998</v>
      </c>
      <c r="G80" s="197">
        <f t="shared" si="4"/>
        <v>88.82</v>
      </c>
      <c r="H80" s="277"/>
    </row>
    <row r="81" spans="1:9" s="259" customFormat="1" ht="19.899999999999999" customHeight="1" x14ac:dyDescent="0.2">
      <c r="A81" s="271">
        <v>3296</v>
      </c>
      <c r="B81" s="275" t="s">
        <v>160</v>
      </c>
      <c r="C81" s="274"/>
      <c r="D81" s="274"/>
      <c r="E81" s="274"/>
      <c r="F81" s="274"/>
      <c r="G81" s="197" t="e">
        <f t="shared" si="4"/>
        <v>#DIV/0!</v>
      </c>
      <c r="H81" s="277"/>
    </row>
    <row r="82" spans="1:9" s="259" customFormat="1" ht="19.899999999999999" customHeight="1" x14ac:dyDescent="0.2">
      <c r="A82" s="271">
        <v>3299</v>
      </c>
      <c r="B82" s="275" t="s">
        <v>44</v>
      </c>
      <c r="C82" s="274">
        <v>635.20000000000005</v>
      </c>
      <c r="D82" s="274"/>
      <c r="E82" s="274"/>
      <c r="F82" s="274">
        <v>1140.3</v>
      </c>
      <c r="G82" s="197">
        <f t="shared" si="4"/>
        <v>179.52</v>
      </c>
      <c r="H82" s="277"/>
    </row>
    <row r="83" spans="1:9" s="99" customFormat="1" ht="19.899999999999999" customHeight="1" x14ac:dyDescent="0.2">
      <c r="A83" s="100">
        <v>34</v>
      </c>
      <c r="B83" s="101" t="s">
        <v>135</v>
      </c>
      <c r="C83" s="135">
        <f>C84</f>
        <v>1.38</v>
      </c>
      <c r="D83" s="135">
        <f>D84</f>
        <v>10</v>
      </c>
      <c r="E83" s="135">
        <f t="shared" si="6"/>
        <v>10</v>
      </c>
      <c r="F83" s="135">
        <f>F84</f>
        <v>0.88</v>
      </c>
      <c r="G83" s="196">
        <f t="shared" si="4"/>
        <v>63.77</v>
      </c>
      <c r="H83" s="196">
        <f t="shared" si="5"/>
        <v>8.8000000000000007</v>
      </c>
    </row>
    <row r="84" spans="1:9" ht="19.899999999999999" customHeight="1" x14ac:dyDescent="0.2">
      <c r="A84" s="103">
        <v>343</v>
      </c>
      <c r="B84" s="136" t="s">
        <v>108</v>
      </c>
      <c r="C84" s="137">
        <f>SUM(C85,C86)</f>
        <v>1.38</v>
      </c>
      <c r="D84" s="137">
        <f>'rashodi-programska'!C69+'rashodi-programska'!C162</f>
        <v>10</v>
      </c>
      <c r="E84" s="137">
        <f t="shared" si="6"/>
        <v>10</v>
      </c>
      <c r="F84" s="137">
        <f>'rashodi-programska'!E69+'rashodi-programska'!E162</f>
        <v>0.88</v>
      </c>
      <c r="G84" s="197">
        <f t="shared" si="4"/>
        <v>63.77</v>
      </c>
      <c r="H84" s="197">
        <f t="shared" si="5"/>
        <v>8.8000000000000007</v>
      </c>
    </row>
    <row r="85" spans="1:9" s="259" customFormat="1" ht="19.899999999999999" customHeight="1" x14ac:dyDescent="0.2">
      <c r="A85" s="271">
        <v>3433</v>
      </c>
      <c r="B85" s="275" t="s">
        <v>48</v>
      </c>
      <c r="C85" s="274">
        <v>1.38</v>
      </c>
      <c r="D85" s="274"/>
      <c r="E85" s="274"/>
      <c r="F85" s="274">
        <v>0.88</v>
      </c>
      <c r="G85" s="197">
        <f t="shared" si="4"/>
        <v>63.77</v>
      </c>
      <c r="H85" s="277"/>
    </row>
    <row r="86" spans="1:9" s="259" customFormat="1" ht="19.899999999999999" customHeight="1" x14ac:dyDescent="0.2">
      <c r="A86" s="271">
        <v>3434</v>
      </c>
      <c r="B86" s="275" t="s">
        <v>66</v>
      </c>
      <c r="C86" s="274"/>
      <c r="D86" s="274"/>
      <c r="E86" s="274"/>
      <c r="F86" s="274"/>
      <c r="G86" s="197" t="e">
        <f t="shared" si="4"/>
        <v>#DIV/0!</v>
      </c>
      <c r="H86" s="277"/>
    </row>
    <row r="87" spans="1:9" s="99" customFormat="1" ht="29.25" customHeight="1" x14ac:dyDescent="0.2">
      <c r="A87" s="100">
        <v>37</v>
      </c>
      <c r="B87" s="101" t="s">
        <v>153</v>
      </c>
      <c r="C87" s="135">
        <f>C88</f>
        <v>0</v>
      </c>
      <c r="D87" s="135">
        <f>D88</f>
        <v>31500</v>
      </c>
      <c r="E87" s="135">
        <f t="shared" si="6"/>
        <v>31500</v>
      </c>
      <c r="F87" s="135">
        <f>F88</f>
        <v>0</v>
      </c>
      <c r="G87" s="196" t="e">
        <f t="shared" si="4"/>
        <v>#DIV/0!</v>
      </c>
      <c r="H87" s="196">
        <f t="shared" si="5"/>
        <v>0</v>
      </c>
    </row>
    <row r="88" spans="1:9" ht="19.899999999999999" customHeight="1" x14ac:dyDescent="0.2">
      <c r="A88" s="103">
        <v>372</v>
      </c>
      <c r="B88" s="136" t="s">
        <v>154</v>
      </c>
      <c r="C88" s="137">
        <v>0</v>
      </c>
      <c r="D88" s="137">
        <f>'rashodi-programska'!C165+'rashodi-programska'!C212</f>
        <v>31500</v>
      </c>
      <c r="E88" s="137">
        <f t="shared" si="6"/>
        <v>31500</v>
      </c>
      <c r="F88" s="137">
        <f>'rashodi-programska'!E165+'rashodi-programska'!E212</f>
        <v>0</v>
      </c>
      <c r="G88" s="197" t="e">
        <f t="shared" si="4"/>
        <v>#DIV/0!</v>
      </c>
      <c r="H88" s="197">
        <f t="shared" si="5"/>
        <v>0</v>
      </c>
    </row>
    <row r="89" spans="1:9" ht="19.899999999999999" customHeight="1" x14ac:dyDescent="0.2">
      <c r="A89" s="100">
        <v>38</v>
      </c>
      <c r="B89" s="57" t="s">
        <v>260</v>
      </c>
      <c r="C89" s="135">
        <f>SUM(C90)</f>
        <v>387.76</v>
      </c>
      <c r="D89" s="135">
        <f t="shared" ref="D89:F89" si="7">SUM(D90)</f>
        <v>400</v>
      </c>
      <c r="E89" s="135">
        <f t="shared" si="6"/>
        <v>400</v>
      </c>
      <c r="F89" s="135">
        <f t="shared" si="7"/>
        <v>400.5</v>
      </c>
      <c r="G89" s="197">
        <f t="shared" si="4"/>
        <v>103.29</v>
      </c>
      <c r="H89" s="197">
        <f t="shared" si="5"/>
        <v>100.13</v>
      </c>
    </row>
    <row r="90" spans="1:9" ht="19.899999999999999" customHeight="1" x14ac:dyDescent="0.2">
      <c r="A90" s="103">
        <v>381</v>
      </c>
      <c r="B90" s="136" t="s">
        <v>55</v>
      </c>
      <c r="C90" s="137">
        <f>SUM(C91)</f>
        <v>387.76</v>
      </c>
      <c r="D90" s="137">
        <f>SUM('rashodi-programska'!C168)</f>
        <v>400</v>
      </c>
      <c r="E90" s="137">
        <f t="shared" si="6"/>
        <v>400</v>
      </c>
      <c r="F90" s="137">
        <f>SUM('rashodi-programska'!E168)</f>
        <v>400.5</v>
      </c>
      <c r="G90" s="197">
        <f t="shared" si="4"/>
        <v>103.29</v>
      </c>
      <c r="H90" s="197">
        <f t="shared" si="5"/>
        <v>100.13</v>
      </c>
    </row>
    <row r="91" spans="1:9" s="259" customFormat="1" ht="19.899999999999999" customHeight="1" x14ac:dyDescent="0.2">
      <c r="A91" s="278">
        <v>3812</v>
      </c>
      <c r="B91" s="279" t="s">
        <v>204</v>
      </c>
      <c r="C91" s="274">
        <v>387.76</v>
      </c>
      <c r="D91" s="274"/>
      <c r="E91" s="274"/>
      <c r="F91" s="274">
        <v>400.5</v>
      </c>
      <c r="G91" s="197">
        <f t="shared" si="4"/>
        <v>103.29</v>
      </c>
      <c r="H91" s="277"/>
    </row>
    <row r="92" spans="1:9" s="102" customFormat="1" ht="19.899999999999999" customHeight="1" x14ac:dyDescent="0.2">
      <c r="A92" s="97">
        <v>4</v>
      </c>
      <c r="B92" s="138" t="s">
        <v>96</v>
      </c>
      <c r="C92" s="139">
        <f>C93</f>
        <v>1021.13</v>
      </c>
      <c r="D92" s="139">
        <f>D93</f>
        <v>16315</v>
      </c>
      <c r="E92" s="139">
        <f t="shared" si="6"/>
        <v>16315</v>
      </c>
      <c r="F92" s="139">
        <f>F93</f>
        <v>14802.85</v>
      </c>
      <c r="G92" s="188">
        <f>ROUND(F92/C92*100,2)</f>
        <v>1449.65</v>
      </c>
      <c r="H92" s="188">
        <f t="shared" si="5"/>
        <v>90.73</v>
      </c>
      <c r="I92" s="162"/>
    </row>
    <row r="93" spans="1:9" s="99" customFormat="1" ht="19.899999999999999" customHeight="1" x14ac:dyDescent="0.2">
      <c r="A93" s="100">
        <v>42</v>
      </c>
      <c r="B93" s="101" t="s">
        <v>136</v>
      </c>
      <c r="C93" s="135">
        <f>SUM(C94,C101,C103)</f>
        <v>1021.13</v>
      </c>
      <c r="D93" s="135">
        <f>SUM(D94,D101,D103)</f>
        <v>16315</v>
      </c>
      <c r="E93" s="135">
        <f t="shared" si="6"/>
        <v>16315</v>
      </c>
      <c r="F93" s="135">
        <f>SUM(F94,F101,F103)</f>
        <v>14802.85</v>
      </c>
      <c r="G93" s="196">
        <f>ROUND(F93/C93*100,2)</f>
        <v>1449.65</v>
      </c>
      <c r="H93" s="196">
        <f t="shared" si="5"/>
        <v>90.73</v>
      </c>
    </row>
    <row r="94" spans="1:9" ht="19.899999999999999" customHeight="1" x14ac:dyDescent="0.2">
      <c r="A94" s="103">
        <v>422</v>
      </c>
      <c r="B94" s="136" t="s">
        <v>110</v>
      </c>
      <c r="C94" s="137">
        <v>0</v>
      </c>
      <c r="D94" s="137">
        <f>'rashodi-programska'!C101+'rashodi-programska'!C126+'rashodi-programska'!C171+'rashodi-programska'!C192+'rashodi-programska'!C204+'rashodi-programska'!C215</f>
        <v>13635</v>
      </c>
      <c r="E94" s="137">
        <f t="shared" si="6"/>
        <v>13635</v>
      </c>
      <c r="F94" s="137">
        <f>'rashodi-programska'!E101+'rashodi-programska'!E126+'rashodi-programska'!E171+'rashodi-programska'!E192+'rashodi-programska'!E204+'rashodi-programska'!E215</f>
        <v>14787.85</v>
      </c>
      <c r="G94" s="197" t="e">
        <f>ROUND(F94/C94*100,2)</f>
        <v>#DIV/0!</v>
      </c>
      <c r="H94" s="197">
        <f t="shared" si="5"/>
        <v>108.46</v>
      </c>
    </row>
    <row r="95" spans="1:9" s="282" customFormat="1" ht="19.899999999999999" customHeight="1" x14ac:dyDescent="0.2">
      <c r="A95" s="271">
        <v>4221</v>
      </c>
      <c r="B95" s="275" t="s">
        <v>286</v>
      </c>
      <c r="C95" s="274"/>
      <c r="D95" s="274"/>
      <c r="E95" s="274"/>
      <c r="F95" s="274">
        <v>14787.85</v>
      </c>
      <c r="G95" s="197" t="e">
        <f t="shared" ref="G95:G100" si="8">ROUND(F95/C95*100,2)</f>
        <v>#DIV/0!</v>
      </c>
      <c r="H95" s="277"/>
    </row>
    <row r="96" spans="1:9" s="282" customFormat="1" ht="19.899999999999999" customHeight="1" x14ac:dyDescent="0.2">
      <c r="A96" s="271">
        <v>4222</v>
      </c>
      <c r="B96" s="275" t="s">
        <v>86</v>
      </c>
      <c r="C96" s="274"/>
      <c r="D96" s="274"/>
      <c r="E96" s="274"/>
      <c r="F96" s="274"/>
      <c r="G96" s="197" t="e">
        <f t="shared" si="8"/>
        <v>#DIV/0!</v>
      </c>
      <c r="H96" s="277"/>
    </row>
    <row r="97" spans="1:8" s="282" customFormat="1" ht="19.899999999999999" customHeight="1" x14ac:dyDescent="0.2">
      <c r="A97" s="271">
        <v>4223</v>
      </c>
      <c r="B97" s="275" t="s">
        <v>87</v>
      </c>
      <c r="C97" s="274"/>
      <c r="D97" s="274"/>
      <c r="E97" s="274"/>
      <c r="F97" s="274"/>
      <c r="G97" s="197" t="e">
        <f t="shared" si="8"/>
        <v>#DIV/0!</v>
      </c>
      <c r="H97" s="277"/>
    </row>
    <row r="98" spans="1:8" s="282" customFormat="1" ht="19.899999999999999" customHeight="1" x14ac:dyDescent="0.2">
      <c r="A98" s="271">
        <v>4225</v>
      </c>
      <c r="B98" s="275" t="s">
        <v>73</v>
      </c>
      <c r="C98" s="274"/>
      <c r="D98" s="274"/>
      <c r="E98" s="274"/>
      <c r="F98" s="274"/>
      <c r="G98" s="197" t="e">
        <f t="shared" si="8"/>
        <v>#DIV/0!</v>
      </c>
      <c r="H98" s="277"/>
    </row>
    <row r="99" spans="1:8" s="282" customFormat="1" ht="19.899999999999999" customHeight="1" x14ac:dyDescent="0.2">
      <c r="A99" s="271">
        <v>4226</v>
      </c>
      <c r="B99" s="275" t="s">
        <v>88</v>
      </c>
      <c r="C99" s="274"/>
      <c r="D99" s="274"/>
      <c r="E99" s="274"/>
      <c r="F99" s="274"/>
      <c r="G99" s="197" t="e">
        <f t="shared" si="8"/>
        <v>#DIV/0!</v>
      </c>
      <c r="H99" s="277"/>
    </row>
    <row r="100" spans="1:8" s="282" customFormat="1" ht="19.899999999999999" customHeight="1" x14ac:dyDescent="0.2">
      <c r="A100" s="271">
        <v>4227</v>
      </c>
      <c r="B100" s="275" t="s">
        <v>78</v>
      </c>
      <c r="C100" s="274"/>
      <c r="D100" s="274"/>
      <c r="E100" s="274"/>
      <c r="F100" s="274"/>
      <c r="G100" s="197" t="e">
        <f t="shared" si="8"/>
        <v>#DIV/0!</v>
      </c>
      <c r="H100" s="277"/>
    </row>
    <row r="101" spans="1:8" ht="19.899999999999999" customHeight="1" x14ac:dyDescent="0.2">
      <c r="A101" s="103">
        <v>424</v>
      </c>
      <c r="B101" s="136" t="s">
        <v>137</v>
      </c>
      <c r="C101" s="137">
        <v>976.4</v>
      </c>
      <c r="D101" s="137">
        <f>'rashodi-programska'!C108+'rashodi-programska'!C128+'rashodi-programska'!C175+'rashodi-programska'!C195</f>
        <v>2680</v>
      </c>
      <c r="E101" s="137">
        <f t="shared" si="6"/>
        <v>2680</v>
      </c>
      <c r="F101" s="137">
        <f>'rashodi-programska'!E108+'rashodi-programska'!E128+'rashodi-programska'!E175+'rashodi-programska'!E195</f>
        <v>15</v>
      </c>
      <c r="G101" s="197">
        <f>ROUND(F101/C101*100,2)</f>
        <v>1.54</v>
      </c>
      <c r="H101" s="197">
        <f t="shared" si="5"/>
        <v>0.56000000000000005</v>
      </c>
    </row>
    <row r="102" spans="1:8" s="282" customFormat="1" ht="19.899999999999999" customHeight="1" x14ac:dyDescent="0.2">
      <c r="A102" s="278">
        <v>4241</v>
      </c>
      <c r="B102" s="279" t="s">
        <v>70</v>
      </c>
      <c r="C102" s="281">
        <v>976.4</v>
      </c>
      <c r="D102" s="281"/>
      <c r="E102" s="274"/>
      <c r="F102" s="281">
        <v>15</v>
      </c>
      <c r="G102" s="197">
        <f>ROUND(F102/C102*100,2)</f>
        <v>1.54</v>
      </c>
      <c r="H102" s="197"/>
    </row>
    <row r="103" spans="1:8" ht="19.899999999999999" customHeight="1" x14ac:dyDescent="0.2">
      <c r="A103" s="247">
        <v>426</v>
      </c>
      <c r="B103" s="248" t="s">
        <v>261</v>
      </c>
      <c r="C103" s="249">
        <v>44.73</v>
      </c>
      <c r="D103" s="249">
        <f>SUM('rashodi-programska'!C197)</f>
        <v>0</v>
      </c>
      <c r="E103" s="137">
        <f t="shared" si="6"/>
        <v>0</v>
      </c>
      <c r="F103" s="249">
        <f>SUM('rashodi-programska'!E198)</f>
        <v>0</v>
      </c>
      <c r="G103" s="197">
        <f t="shared" ref="G103:G104" si="9">ROUND(F103/C103*100,2)</f>
        <v>0</v>
      </c>
      <c r="H103" s="197" t="e">
        <f t="shared" si="5"/>
        <v>#DIV/0!</v>
      </c>
    </row>
    <row r="104" spans="1:8" s="282" customFormat="1" ht="19.899999999999999" customHeight="1" x14ac:dyDescent="0.2">
      <c r="A104" s="284">
        <v>4263</v>
      </c>
      <c r="B104" s="285" t="s">
        <v>262</v>
      </c>
      <c r="C104" s="281">
        <v>44.73</v>
      </c>
      <c r="D104" s="281"/>
      <c r="E104" s="281"/>
      <c r="F104" s="281"/>
      <c r="G104" s="197">
        <f t="shared" si="9"/>
        <v>0</v>
      </c>
      <c r="H104" s="283"/>
    </row>
    <row r="105" spans="1:8" s="102" customFormat="1" ht="19.899999999999999" customHeight="1" x14ac:dyDescent="0.2">
      <c r="A105" s="106"/>
      <c r="B105" s="140" t="s">
        <v>138</v>
      </c>
      <c r="C105" s="131">
        <f>C41+C92</f>
        <v>864166.76</v>
      </c>
      <c r="D105" s="131">
        <f>D41+D92</f>
        <v>1630347</v>
      </c>
      <c r="E105" s="131">
        <f t="shared" si="6"/>
        <v>1630347</v>
      </c>
      <c r="F105" s="131">
        <f>F41+F92</f>
        <v>811660.72000000009</v>
      </c>
      <c r="G105" s="192">
        <f>ROUND(F105/C105*100,2)</f>
        <v>93.92</v>
      </c>
      <c r="H105" s="192">
        <f t="shared" si="5"/>
        <v>49.78</v>
      </c>
    </row>
    <row r="106" spans="1:8" ht="19.899999999999999" customHeight="1" x14ac:dyDescent="0.2">
      <c r="H106" s="194"/>
    </row>
    <row r="107" spans="1:8" ht="19.899999999999999" customHeight="1" x14ac:dyDescent="0.2">
      <c r="H107" s="194"/>
    </row>
    <row r="108" spans="1:8" ht="19.899999999999999" customHeight="1" x14ac:dyDescent="0.2">
      <c r="H108" s="194"/>
    </row>
    <row r="109" spans="1:8" ht="19.899999999999999" customHeight="1" x14ac:dyDescent="0.2">
      <c r="H109" s="194"/>
    </row>
    <row r="110" spans="1:8" ht="19.899999999999999" customHeight="1" x14ac:dyDescent="0.2">
      <c r="H110" s="194"/>
    </row>
    <row r="111" spans="1:8" ht="19.899999999999999" customHeight="1" x14ac:dyDescent="0.2">
      <c r="H111" s="194"/>
    </row>
    <row r="112" spans="1:8" ht="19.899999999999999" customHeight="1" x14ac:dyDescent="0.2">
      <c r="H112" s="194"/>
    </row>
    <row r="113" spans="8:8" ht="19.899999999999999" customHeight="1" x14ac:dyDescent="0.2">
      <c r="H113" s="194"/>
    </row>
    <row r="114" spans="8:8" ht="19.899999999999999" customHeight="1" x14ac:dyDescent="0.2">
      <c r="H114" s="194"/>
    </row>
    <row r="115" spans="8:8" ht="19.899999999999999" customHeight="1" x14ac:dyDescent="0.2">
      <c r="H115" s="194"/>
    </row>
    <row r="116" spans="8:8" ht="19.899999999999999" customHeight="1" x14ac:dyDescent="0.2">
      <c r="H116" s="194"/>
    </row>
    <row r="117" spans="8:8" ht="19.899999999999999" customHeight="1" x14ac:dyDescent="0.2">
      <c r="H117" s="194"/>
    </row>
    <row r="118" spans="8:8" ht="19.899999999999999" customHeight="1" x14ac:dyDescent="0.2">
      <c r="H118" s="194"/>
    </row>
    <row r="119" spans="8:8" ht="19.899999999999999" customHeight="1" x14ac:dyDescent="0.2">
      <c r="H119" s="194"/>
    </row>
    <row r="120" spans="8:8" ht="19.899999999999999" customHeight="1" x14ac:dyDescent="0.2">
      <c r="H120" s="194"/>
    </row>
    <row r="121" spans="8:8" ht="19.899999999999999" customHeight="1" x14ac:dyDescent="0.2"/>
    <row r="122" spans="8:8" ht="19.899999999999999" customHeight="1" x14ac:dyDescent="0.2"/>
    <row r="123" spans="8:8" ht="19.899999999999999" customHeight="1" x14ac:dyDescent="0.2"/>
    <row r="124" spans="8:8" ht="19.899999999999999" customHeight="1" x14ac:dyDescent="0.2"/>
    <row r="125" spans="8:8" ht="19.899999999999999" customHeight="1" x14ac:dyDescent="0.2"/>
    <row r="126" spans="8:8" ht="19.899999999999999" customHeight="1" x14ac:dyDescent="0.2"/>
    <row r="127" spans="8:8" ht="19.899999999999999" customHeight="1" x14ac:dyDescent="0.2"/>
    <row r="128" spans="8:8" ht="19.899999999999999" customHeight="1" x14ac:dyDescent="0.2"/>
    <row r="129" ht="19.899999999999999" customHeight="1" x14ac:dyDescent="0.2"/>
    <row r="130" ht="19.899999999999999" customHeight="1" x14ac:dyDescent="0.2"/>
    <row r="131" ht="19.899999999999999" customHeight="1" x14ac:dyDescent="0.2"/>
    <row r="132" ht="19.899999999999999" customHeight="1" x14ac:dyDescent="0.2"/>
    <row r="133" ht="19.899999999999999" customHeight="1" x14ac:dyDescent="0.2"/>
    <row r="134" ht="19.899999999999999" customHeight="1" x14ac:dyDescent="0.2"/>
  </sheetData>
  <mergeCells count="8">
    <mergeCell ref="A2:H2"/>
    <mergeCell ref="A4:H4"/>
    <mergeCell ref="A3:F3"/>
    <mergeCell ref="A12:B12"/>
    <mergeCell ref="A40:B40"/>
    <mergeCell ref="A6:H6"/>
    <mergeCell ref="A7:H7"/>
    <mergeCell ref="A9:H9"/>
  </mergeCells>
  <pageMargins left="0.78740157480314965" right="0" top="0.59055118110236227" bottom="0.39370078740157483" header="0.31496062992125984" footer="0.31496062992125984"/>
  <pageSetup paperSize="9" scale="90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F9" sqref="F9"/>
    </sheetView>
  </sheetViews>
  <sheetFormatPr defaultRowHeight="12.75" x14ac:dyDescent="0.2"/>
  <cols>
    <col min="1" max="1" width="1" customWidth="1"/>
    <col min="2" max="2" width="37.7109375" customWidth="1"/>
    <col min="3" max="6" width="25.28515625" customWidth="1"/>
    <col min="7" max="8" width="15.7109375" customWidth="1"/>
  </cols>
  <sheetData>
    <row r="1" spans="2:8" ht="18" x14ac:dyDescent="0.2">
      <c r="B1" s="215"/>
      <c r="C1" s="215"/>
      <c r="D1" s="215"/>
      <c r="E1" s="215"/>
      <c r="F1" s="216"/>
      <c r="G1" s="216"/>
      <c r="H1" s="216"/>
    </row>
    <row r="2" spans="2:8" ht="15.75" customHeight="1" x14ac:dyDescent="0.2">
      <c r="B2" s="311" t="s">
        <v>210</v>
      </c>
      <c r="C2" s="311"/>
      <c r="D2" s="311"/>
      <c r="E2" s="311"/>
      <c r="F2" s="311"/>
      <c r="G2" s="311"/>
      <c r="H2" s="311"/>
    </row>
    <row r="3" spans="2:8" ht="18" x14ac:dyDescent="0.2">
      <c r="B3" s="215"/>
      <c r="C3" s="215"/>
      <c r="D3" s="215"/>
      <c r="E3" s="215"/>
      <c r="F3" s="216"/>
      <c r="G3" s="216"/>
      <c r="H3" s="216"/>
    </row>
    <row r="4" spans="2:8" ht="25.5" x14ac:dyDescent="0.2">
      <c r="B4" s="217" t="s">
        <v>211</v>
      </c>
      <c r="C4" s="217" t="s">
        <v>258</v>
      </c>
      <c r="D4" s="217" t="s">
        <v>264</v>
      </c>
      <c r="E4" s="217" t="s">
        <v>265</v>
      </c>
      <c r="F4" s="217" t="s">
        <v>278</v>
      </c>
      <c r="G4" s="217" t="s">
        <v>90</v>
      </c>
      <c r="H4" s="217" t="s">
        <v>212</v>
      </c>
    </row>
    <row r="5" spans="2:8" x14ac:dyDescent="0.2">
      <c r="B5" s="217">
        <v>1</v>
      </c>
      <c r="C5" s="217">
        <v>2</v>
      </c>
      <c r="D5" s="217">
        <v>3</v>
      </c>
      <c r="E5" s="217">
        <v>4</v>
      </c>
      <c r="F5" s="217">
        <v>5</v>
      </c>
      <c r="G5" s="217" t="s">
        <v>213</v>
      </c>
      <c r="H5" s="217" t="s">
        <v>214</v>
      </c>
    </row>
    <row r="6" spans="2:8" ht="15.75" customHeight="1" x14ac:dyDescent="0.2">
      <c r="B6" s="218" t="s">
        <v>165</v>
      </c>
      <c r="C6" s="236">
        <f>SUM(C7)</f>
        <v>864166.76</v>
      </c>
      <c r="D6" s="236">
        <f t="shared" ref="D6:F6" si="0">SUM(D7)</f>
        <v>1630347</v>
      </c>
      <c r="E6" s="236">
        <f t="shared" si="0"/>
        <v>1630347</v>
      </c>
      <c r="F6" s="236">
        <f t="shared" si="0"/>
        <v>811660.72</v>
      </c>
      <c r="G6" s="237">
        <f>F6/C6*100</f>
        <v>93.924084744939734</v>
      </c>
      <c r="H6" s="237">
        <f>F6/D6*100</f>
        <v>49.784537892853479</v>
      </c>
    </row>
    <row r="7" spans="2:8" ht="15.75" customHeight="1" x14ac:dyDescent="0.2">
      <c r="B7" s="218" t="s">
        <v>216</v>
      </c>
      <c r="C7" s="236">
        <f>SUM(C8:C9)</f>
        <v>864166.76</v>
      </c>
      <c r="D7" s="236">
        <f t="shared" ref="D7:F7" si="1">SUM(D8:D9)</f>
        <v>1630347</v>
      </c>
      <c r="E7" s="236">
        <f t="shared" si="1"/>
        <v>1630347</v>
      </c>
      <c r="F7" s="236">
        <f t="shared" si="1"/>
        <v>811660.72</v>
      </c>
      <c r="G7" s="237">
        <f t="shared" ref="G7:G9" si="2">F7/C7*100</f>
        <v>93.924084744939734</v>
      </c>
      <c r="H7" s="237">
        <f t="shared" ref="H7:H9" si="3">F7/D7*100</f>
        <v>49.784537892853479</v>
      </c>
    </row>
    <row r="8" spans="2:8" x14ac:dyDescent="0.2">
      <c r="B8" s="221" t="s">
        <v>217</v>
      </c>
      <c r="C8" s="236">
        <v>838353.53</v>
      </c>
      <c r="D8" s="236">
        <v>1581447</v>
      </c>
      <c r="E8" s="236">
        <f>SUM(D8)</f>
        <v>1581447</v>
      </c>
      <c r="F8" s="236">
        <v>785155.45</v>
      </c>
      <c r="G8" s="237">
        <f t="shared" si="2"/>
        <v>93.654457445893968</v>
      </c>
      <c r="H8" s="237">
        <f t="shared" si="3"/>
        <v>49.647914220331124</v>
      </c>
    </row>
    <row r="9" spans="2:8" x14ac:dyDescent="0.2">
      <c r="B9" s="222" t="s">
        <v>218</v>
      </c>
      <c r="C9" s="236">
        <v>25813.23</v>
      </c>
      <c r="D9" s="236">
        <v>48900</v>
      </c>
      <c r="E9" s="236">
        <f>SUM(D9)</f>
        <v>48900</v>
      </c>
      <c r="F9" s="236">
        <v>26505.27</v>
      </c>
      <c r="G9" s="237">
        <f t="shared" si="2"/>
        <v>102.68095081475663</v>
      </c>
      <c r="H9" s="237">
        <f t="shared" si="3"/>
        <v>54.203006134969321</v>
      </c>
    </row>
    <row r="10" spans="2:8" x14ac:dyDescent="0.2">
      <c r="B10" s="222"/>
      <c r="C10" s="219"/>
      <c r="D10" s="219"/>
      <c r="E10" s="219"/>
      <c r="F10" s="220"/>
      <c r="G10" s="220"/>
      <c r="H10" s="220"/>
    </row>
    <row r="11" spans="2:8" x14ac:dyDescent="0.2">
      <c r="B11" s="218"/>
      <c r="C11" s="219"/>
      <c r="D11" s="219"/>
      <c r="E11" s="223"/>
      <c r="F11" s="220"/>
      <c r="G11" s="220"/>
      <c r="H11" s="220"/>
    </row>
    <row r="12" spans="2:8" x14ac:dyDescent="0.2">
      <c r="B12" s="224"/>
      <c r="C12" s="219"/>
      <c r="D12" s="219"/>
      <c r="E12" s="223"/>
      <c r="F12" s="220"/>
      <c r="G12" s="220"/>
      <c r="H12" s="220"/>
    </row>
    <row r="13" spans="2:8" x14ac:dyDescent="0.2">
      <c r="B13" s="225"/>
      <c r="C13" s="219"/>
      <c r="D13" s="219"/>
      <c r="E13" s="223"/>
      <c r="F13" s="220"/>
      <c r="G13" s="220"/>
      <c r="H13" s="220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workbookViewId="0">
      <selection activeCell="I8" sqref="I8"/>
    </sheetView>
  </sheetViews>
  <sheetFormatPr defaultRowHeight="12.75" x14ac:dyDescent="0.2"/>
  <cols>
    <col min="1" max="1" width="3.42578125" customWidth="1"/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"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2:12" ht="18" customHeight="1" x14ac:dyDescent="0.2">
      <c r="B2" s="311" t="s">
        <v>228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2:12" ht="15.75" customHeight="1" x14ac:dyDescent="0.2">
      <c r="B3" s="311" t="s">
        <v>229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</row>
    <row r="4" spans="2:12" ht="18" x14ac:dyDescent="0.2">
      <c r="B4" s="215"/>
      <c r="C4" s="215"/>
      <c r="D4" s="215"/>
      <c r="E4" s="215"/>
      <c r="F4" s="215"/>
      <c r="G4" s="215"/>
      <c r="H4" s="215"/>
      <c r="I4" s="215"/>
      <c r="J4" s="216"/>
      <c r="K4" s="216"/>
      <c r="L4" s="216"/>
    </row>
    <row r="5" spans="2:12" ht="25.5" customHeight="1" x14ac:dyDescent="0.2">
      <c r="B5" s="312" t="s">
        <v>211</v>
      </c>
      <c r="C5" s="313"/>
      <c r="D5" s="313"/>
      <c r="E5" s="313"/>
      <c r="F5" s="314"/>
      <c r="G5" s="226" t="s">
        <v>259</v>
      </c>
      <c r="H5" s="217" t="s">
        <v>264</v>
      </c>
      <c r="I5" s="226" t="s">
        <v>265</v>
      </c>
      <c r="J5" s="244" t="s">
        <v>277</v>
      </c>
      <c r="K5" s="226" t="s">
        <v>90</v>
      </c>
      <c r="L5" s="226" t="s">
        <v>212</v>
      </c>
    </row>
    <row r="6" spans="2:12" x14ac:dyDescent="0.2">
      <c r="B6" s="312">
        <v>1</v>
      </c>
      <c r="C6" s="313"/>
      <c r="D6" s="313"/>
      <c r="E6" s="313"/>
      <c r="F6" s="314"/>
      <c r="G6" s="226">
        <v>2</v>
      </c>
      <c r="H6" s="226">
        <v>3</v>
      </c>
      <c r="I6" s="226">
        <v>4</v>
      </c>
      <c r="J6" s="226">
        <v>5</v>
      </c>
      <c r="K6" s="226" t="s">
        <v>213</v>
      </c>
      <c r="L6" s="226" t="s">
        <v>214</v>
      </c>
    </row>
    <row r="7" spans="2:12" ht="25.5" x14ac:dyDescent="0.2">
      <c r="B7" s="218">
        <v>8</v>
      </c>
      <c r="C7" s="218"/>
      <c r="D7" s="218"/>
      <c r="E7" s="218"/>
      <c r="F7" s="218" t="s">
        <v>219</v>
      </c>
      <c r="G7" s="219"/>
      <c r="H7" s="219"/>
      <c r="I7" s="219"/>
      <c r="J7" s="220"/>
      <c r="K7" s="220"/>
      <c r="L7" s="220"/>
    </row>
    <row r="8" spans="2:12" x14ac:dyDescent="0.2">
      <c r="B8" s="218"/>
      <c r="C8" s="225">
        <v>84</v>
      </c>
      <c r="D8" s="225"/>
      <c r="E8" s="225"/>
      <c r="F8" s="225" t="s">
        <v>220</v>
      </c>
      <c r="G8" s="219"/>
      <c r="H8" s="219"/>
      <c r="I8" s="219"/>
      <c r="J8" s="220"/>
      <c r="K8" s="220"/>
      <c r="L8" s="220"/>
    </row>
    <row r="9" spans="2:12" ht="51" x14ac:dyDescent="0.2">
      <c r="B9" s="227"/>
      <c r="C9" s="227"/>
      <c r="D9" s="227">
        <v>841</v>
      </c>
      <c r="E9" s="227"/>
      <c r="F9" s="228" t="s">
        <v>221</v>
      </c>
      <c r="G9" s="219"/>
      <c r="H9" s="219"/>
      <c r="I9" s="219"/>
      <c r="J9" s="220"/>
      <c r="K9" s="220"/>
      <c r="L9" s="220"/>
    </row>
    <row r="10" spans="2:12" ht="25.5" x14ac:dyDescent="0.2">
      <c r="B10" s="227"/>
      <c r="C10" s="227"/>
      <c r="D10" s="227"/>
      <c r="E10" s="227">
        <v>8413</v>
      </c>
      <c r="F10" s="228" t="s">
        <v>222</v>
      </c>
      <c r="G10" s="219"/>
      <c r="H10" s="219"/>
      <c r="I10" s="219"/>
      <c r="J10" s="220"/>
      <c r="K10" s="220"/>
      <c r="L10" s="220"/>
    </row>
    <row r="11" spans="2:12" x14ac:dyDescent="0.2">
      <c r="B11" s="227"/>
      <c r="C11" s="227"/>
      <c r="D11" s="227"/>
      <c r="E11" s="229" t="s">
        <v>223</v>
      </c>
      <c r="F11" s="221"/>
      <c r="G11" s="219"/>
      <c r="H11" s="219"/>
      <c r="I11" s="219"/>
      <c r="J11" s="220"/>
      <c r="K11" s="220"/>
      <c r="L11" s="220"/>
    </row>
    <row r="12" spans="2:12" ht="25.5" x14ac:dyDescent="0.2">
      <c r="B12" s="230">
        <v>5</v>
      </c>
      <c r="C12" s="231"/>
      <c r="D12" s="231"/>
      <c r="E12" s="231"/>
      <c r="F12" s="232" t="s">
        <v>224</v>
      </c>
      <c r="G12" s="219"/>
      <c r="H12" s="219"/>
      <c r="I12" s="219"/>
      <c r="J12" s="220"/>
      <c r="K12" s="220"/>
      <c r="L12" s="220"/>
    </row>
    <row r="13" spans="2:12" ht="25.5" x14ac:dyDescent="0.2">
      <c r="B13" s="225"/>
      <c r="C13" s="225">
        <v>54</v>
      </c>
      <c r="D13" s="225"/>
      <c r="E13" s="225"/>
      <c r="F13" s="233" t="s">
        <v>225</v>
      </c>
      <c r="G13" s="219"/>
      <c r="H13" s="219"/>
      <c r="I13" s="223"/>
      <c r="J13" s="220"/>
      <c r="K13" s="220"/>
      <c r="L13" s="220"/>
    </row>
    <row r="14" spans="2:12" ht="63.75" x14ac:dyDescent="0.2">
      <c r="B14" s="225"/>
      <c r="C14" s="225"/>
      <c r="D14" s="225">
        <v>541</v>
      </c>
      <c r="E14" s="228"/>
      <c r="F14" s="228" t="s">
        <v>226</v>
      </c>
      <c r="G14" s="219"/>
      <c r="H14" s="219"/>
      <c r="I14" s="223"/>
      <c r="J14" s="220"/>
      <c r="K14" s="220"/>
      <c r="L14" s="220"/>
    </row>
    <row r="15" spans="2:12" ht="38.25" x14ac:dyDescent="0.2">
      <c r="B15" s="225"/>
      <c r="C15" s="225"/>
      <c r="D15" s="225"/>
      <c r="E15" s="228">
        <v>5413</v>
      </c>
      <c r="F15" s="228" t="s">
        <v>227</v>
      </c>
      <c r="G15" s="219"/>
      <c r="H15" s="219"/>
      <c r="I15" s="223"/>
      <c r="J15" s="220"/>
      <c r="K15" s="220"/>
      <c r="L15" s="220"/>
    </row>
    <row r="16" spans="2:12" x14ac:dyDescent="0.2">
      <c r="B16" s="222" t="s">
        <v>215</v>
      </c>
      <c r="C16" s="231"/>
      <c r="D16" s="231"/>
      <c r="E16" s="231"/>
      <c r="F16" s="232" t="s">
        <v>223</v>
      </c>
      <c r="G16" s="219"/>
      <c r="H16" s="219"/>
      <c r="I16" s="219"/>
      <c r="J16" s="220"/>
      <c r="K16" s="220"/>
      <c r="L16" s="220"/>
    </row>
  </sheetData>
  <mergeCells count="4">
    <mergeCell ref="B2:L2"/>
    <mergeCell ref="B3:L3"/>
    <mergeCell ref="B5:F5"/>
    <mergeCell ref="B6:F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workbookViewId="0">
      <selection activeCell="F6" sqref="F6"/>
    </sheetView>
  </sheetViews>
  <sheetFormatPr defaultRowHeight="12.75" x14ac:dyDescent="0.2"/>
  <cols>
    <col min="2" max="2" width="37.7109375" customWidth="1"/>
    <col min="3" max="6" width="25.28515625" customWidth="1"/>
    <col min="7" max="8" width="15.7109375" customWidth="1"/>
  </cols>
  <sheetData>
    <row r="1" spans="2:8" ht="18" x14ac:dyDescent="0.2">
      <c r="B1" s="215"/>
      <c r="C1" s="215"/>
      <c r="D1" s="215"/>
      <c r="E1" s="215"/>
      <c r="F1" s="216"/>
      <c r="G1" s="216"/>
      <c r="H1" s="216"/>
    </row>
    <row r="2" spans="2:8" ht="15.75" customHeight="1" x14ac:dyDescent="0.2">
      <c r="B2" s="311" t="s">
        <v>243</v>
      </c>
      <c r="C2" s="311"/>
      <c r="D2" s="311"/>
      <c r="E2" s="311"/>
      <c r="F2" s="311"/>
      <c r="G2" s="311"/>
      <c r="H2" s="311"/>
    </row>
    <row r="3" spans="2:8" ht="18" x14ac:dyDescent="0.2">
      <c r="B3" s="215"/>
      <c r="C3" s="215"/>
      <c r="D3" s="215"/>
      <c r="E3" s="215"/>
      <c r="F3" s="216"/>
      <c r="G3" s="216"/>
      <c r="H3" s="216"/>
    </row>
    <row r="4" spans="2:8" ht="25.5" x14ac:dyDescent="0.2">
      <c r="B4" s="217" t="s">
        <v>211</v>
      </c>
      <c r="C4" s="244" t="s">
        <v>259</v>
      </c>
      <c r="D4" s="217" t="s">
        <v>264</v>
      </c>
      <c r="E4" s="244" t="s">
        <v>265</v>
      </c>
      <c r="F4" s="244" t="s">
        <v>277</v>
      </c>
      <c r="G4" s="244" t="s">
        <v>90</v>
      </c>
      <c r="H4" s="244" t="s">
        <v>212</v>
      </c>
    </row>
    <row r="5" spans="2:8" x14ac:dyDescent="0.2">
      <c r="B5" s="217">
        <v>1</v>
      </c>
      <c r="C5" s="217">
        <v>2</v>
      </c>
      <c r="D5" s="217">
        <v>3</v>
      </c>
      <c r="E5" s="217">
        <v>4</v>
      </c>
      <c r="F5" s="217">
        <v>5</v>
      </c>
      <c r="G5" s="217" t="s">
        <v>213</v>
      </c>
      <c r="H5" s="217" t="s">
        <v>214</v>
      </c>
    </row>
    <row r="6" spans="2:8" x14ac:dyDescent="0.2">
      <c r="B6" s="218" t="s">
        <v>244</v>
      </c>
      <c r="C6" s="219"/>
      <c r="D6" s="219"/>
      <c r="E6" s="223"/>
      <c r="F6" s="220"/>
      <c r="G6" s="220"/>
      <c r="H6" s="220"/>
    </row>
    <row r="7" spans="2:8" x14ac:dyDescent="0.2">
      <c r="B7" s="218" t="s">
        <v>245</v>
      </c>
      <c r="C7" s="219"/>
      <c r="D7" s="219"/>
      <c r="E7" s="219"/>
      <c r="F7" s="220"/>
      <c r="G7" s="220"/>
      <c r="H7" s="220"/>
    </row>
    <row r="8" spans="2:8" x14ac:dyDescent="0.2">
      <c r="B8" s="245" t="s">
        <v>246</v>
      </c>
      <c r="C8" s="219"/>
      <c r="D8" s="219"/>
      <c r="E8" s="219"/>
      <c r="F8" s="220"/>
      <c r="G8" s="220"/>
      <c r="H8" s="220"/>
    </row>
    <row r="9" spans="2:8" x14ac:dyDescent="0.2">
      <c r="B9" s="246" t="s">
        <v>247</v>
      </c>
      <c r="C9" s="219"/>
      <c r="D9" s="219"/>
      <c r="E9" s="219"/>
      <c r="F9" s="220"/>
      <c r="G9" s="220"/>
      <c r="H9" s="220"/>
    </row>
    <row r="10" spans="2:8" x14ac:dyDescent="0.2">
      <c r="B10" s="246" t="s">
        <v>223</v>
      </c>
      <c r="C10" s="219"/>
      <c r="D10" s="219"/>
      <c r="E10" s="219"/>
      <c r="F10" s="220"/>
      <c r="G10" s="220"/>
      <c r="H10" s="220"/>
    </row>
    <row r="11" spans="2:8" x14ac:dyDescent="0.2">
      <c r="B11" s="218" t="s">
        <v>248</v>
      </c>
      <c r="C11" s="219"/>
      <c r="D11" s="219"/>
      <c r="E11" s="223"/>
      <c r="F11" s="220"/>
      <c r="G11" s="220"/>
      <c r="H11" s="220"/>
    </row>
    <row r="12" spans="2:8" x14ac:dyDescent="0.2">
      <c r="B12" s="224" t="s">
        <v>249</v>
      </c>
      <c r="C12" s="219"/>
      <c r="D12" s="219"/>
      <c r="E12" s="223"/>
      <c r="F12" s="220"/>
      <c r="G12" s="220"/>
      <c r="H12" s="220"/>
    </row>
    <row r="13" spans="2:8" x14ac:dyDescent="0.2">
      <c r="B13" s="218" t="s">
        <v>250</v>
      </c>
      <c r="C13" s="219"/>
      <c r="D13" s="219"/>
      <c r="E13" s="223"/>
      <c r="F13" s="220"/>
      <c r="G13" s="220"/>
      <c r="H13" s="220"/>
    </row>
    <row r="14" spans="2:8" x14ac:dyDescent="0.2">
      <c r="B14" s="224" t="s">
        <v>251</v>
      </c>
      <c r="C14" s="219"/>
      <c r="D14" s="219"/>
      <c r="E14" s="223"/>
      <c r="F14" s="220"/>
      <c r="G14" s="220"/>
      <c r="H14" s="220"/>
    </row>
    <row r="15" spans="2:8" x14ac:dyDescent="0.2">
      <c r="B15" s="225" t="s">
        <v>215</v>
      </c>
      <c r="C15" s="219"/>
      <c r="D15" s="219"/>
      <c r="E15" s="223"/>
      <c r="F15" s="220"/>
      <c r="G15" s="220"/>
      <c r="H15" s="220"/>
    </row>
    <row r="16" spans="2:8" x14ac:dyDescent="0.2">
      <c r="B16" s="224"/>
      <c r="C16" s="219"/>
      <c r="D16" s="219"/>
      <c r="E16" s="223"/>
      <c r="F16" s="220"/>
      <c r="G16" s="220"/>
      <c r="H16" s="220"/>
    </row>
    <row r="17" spans="2:8" ht="15.75" customHeight="1" x14ac:dyDescent="0.2">
      <c r="B17" s="218" t="s">
        <v>252</v>
      </c>
      <c r="C17" s="219"/>
      <c r="D17" s="219"/>
      <c r="E17" s="223"/>
      <c r="F17" s="220"/>
      <c r="G17" s="220"/>
      <c r="H17" s="220"/>
    </row>
    <row r="18" spans="2:8" ht="15.75" customHeight="1" x14ac:dyDescent="0.2">
      <c r="B18" s="218" t="s">
        <v>245</v>
      </c>
      <c r="C18" s="219"/>
      <c r="D18" s="219"/>
      <c r="E18" s="219"/>
      <c r="F18" s="220"/>
      <c r="G18" s="220"/>
      <c r="H18" s="220"/>
    </row>
    <row r="19" spans="2:8" x14ac:dyDescent="0.2">
      <c r="B19" s="245" t="s">
        <v>246</v>
      </c>
      <c r="C19" s="219"/>
      <c r="D19" s="219"/>
      <c r="E19" s="219"/>
      <c r="F19" s="220"/>
      <c r="G19" s="220"/>
      <c r="H19" s="220"/>
    </row>
    <row r="20" spans="2:8" x14ac:dyDescent="0.2">
      <c r="B20" s="246" t="s">
        <v>247</v>
      </c>
      <c r="C20" s="219"/>
      <c r="D20" s="219"/>
      <c r="E20" s="219"/>
      <c r="F20" s="220"/>
      <c r="G20" s="220"/>
      <c r="H20" s="220"/>
    </row>
    <row r="21" spans="2:8" x14ac:dyDescent="0.2">
      <c r="B21" s="246" t="s">
        <v>223</v>
      </c>
      <c r="C21" s="219"/>
      <c r="D21" s="219"/>
      <c r="E21" s="219"/>
      <c r="F21" s="220"/>
      <c r="G21" s="220"/>
      <c r="H21" s="220"/>
    </row>
    <row r="22" spans="2:8" x14ac:dyDescent="0.2">
      <c r="B22" s="218" t="s">
        <v>248</v>
      </c>
      <c r="C22" s="219"/>
      <c r="D22" s="219"/>
      <c r="E22" s="223"/>
      <c r="F22" s="220"/>
      <c r="G22" s="220"/>
      <c r="H22" s="220"/>
    </row>
    <row r="23" spans="2:8" x14ac:dyDescent="0.2">
      <c r="B23" s="224" t="s">
        <v>249</v>
      </c>
      <c r="C23" s="219"/>
      <c r="D23" s="219"/>
      <c r="E23" s="223"/>
      <c r="F23" s="220"/>
      <c r="G23" s="220"/>
      <c r="H23" s="220"/>
    </row>
    <row r="24" spans="2:8" x14ac:dyDescent="0.2">
      <c r="B24" s="218" t="s">
        <v>250</v>
      </c>
      <c r="C24" s="219"/>
      <c r="D24" s="219"/>
      <c r="E24" s="223"/>
      <c r="F24" s="220"/>
      <c r="G24" s="220"/>
      <c r="H24" s="220"/>
    </row>
    <row r="25" spans="2:8" x14ac:dyDescent="0.2">
      <c r="B25" s="224" t="s">
        <v>251</v>
      </c>
      <c r="C25" s="219"/>
      <c r="D25" s="219"/>
      <c r="E25" s="223"/>
      <c r="F25" s="220"/>
      <c r="G25" s="220"/>
      <c r="H25" s="220"/>
    </row>
    <row r="26" spans="2:8" x14ac:dyDescent="0.2">
      <c r="B26" s="225" t="s">
        <v>215</v>
      </c>
      <c r="C26" s="219"/>
      <c r="D26" s="219"/>
      <c r="E26" s="223"/>
      <c r="F26" s="220"/>
      <c r="G26" s="220"/>
      <c r="H26" s="220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130" zoomScaleNormal="130" workbookViewId="0">
      <selection activeCell="I17" sqref="I17"/>
    </sheetView>
  </sheetViews>
  <sheetFormatPr defaultColWidth="11.42578125" defaultRowHeight="11.25" x14ac:dyDescent="0.2"/>
  <cols>
    <col min="1" max="1" width="8" style="29" customWidth="1"/>
    <col min="2" max="2" width="40.140625" style="29" customWidth="1"/>
    <col min="3" max="3" width="13.28515625" style="29" customWidth="1"/>
    <col min="4" max="7" width="13.42578125" style="118" customWidth="1"/>
    <col min="8" max="8" width="13.42578125" style="194" customWidth="1"/>
    <col min="9" max="224" width="11.42578125" style="29"/>
    <col min="225" max="225" width="16" style="29" customWidth="1"/>
    <col min="226" max="232" width="17.5703125" style="29" customWidth="1"/>
    <col min="233" max="233" width="7.85546875" style="29" customWidth="1"/>
    <col min="234" max="234" width="14.28515625" style="29" customWidth="1"/>
    <col min="235" max="235" width="7.85546875" style="29" customWidth="1"/>
    <col min="236" max="480" width="11.42578125" style="29"/>
    <col min="481" max="481" width="16" style="29" customWidth="1"/>
    <col min="482" max="488" width="17.5703125" style="29" customWidth="1"/>
    <col min="489" max="489" width="7.85546875" style="29" customWidth="1"/>
    <col min="490" max="490" width="14.28515625" style="29" customWidth="1"/>
    <col min="491" max="491" width="7.85546875" style="29" customWidth="1"/>
    <col min="492" max="736" width="11.42578125" style="29"/>
    <col min="737" max="737" width="16" style="29" customWidth="1"/>
    <col min="738" max="744" width="17.5703125" style="29" customWidth="1"/>
    <col min="745" max="745" width="7.85546875" style="29" customWidth="1"/>
    <col min="746" max="746" width="14.28515625" style="29" customWidth="1"/>
    <col min="747" max="747" width="7.85546875" style="29" customWidth="1"/>
    <col min="748" max="992" width="11.42578125" style="29"/>
    <col min="993" max="993" width="16" style="29" customWidth="1"/>
    <col min="994" max="1000" width="17.5703125" style="29" customWidth="1"/>
    <col min="1001" max="1001" width="7.85546875" style="29" customWidth="1"/>
    <col min="1002" max="1002" width="14.28515625" style="29" customWidth="1"/>
    <col min="1003" max="1003" width="7.85546875" style="29" customWidth="1"/>
    <col min="1004" max="1248" width="11.42578125" style="29"/>
    <col min="1249" max="1249" width="16" style="29" customWidth="1"/>
    <col min="1250" max="1256" width="17.5703125" style="29" customWidth="1"/>
    <col min="1257" max="1257" width="7.85546875" style="29" customWidth="1"/>
    <col min="1258" max="1258" width="14.28515625" style="29" customWidth="1"/>
    <col min="1259" max="1259" width="7.85546875" style="29" customWidth="1"/>
    <col min="1260" max="1504" width="11.42578125" style="29"/>
    <col min="1505" max="1505" width="16" style="29" customWidth="1"/>
    <col min="1506" max="1512" width="17.5703125" style="29" customWidth="1"/>
    <col min="1513" max="1513" width="7.85546875" style="29" customWidth="1"/>
    <col min="1514" max="1514" width="14.28515625" style="29" customWidth="1"/>
    <col min="1515" max="1515" width="7.85546875" style="29" customWidth="1"/>
    <col min="1516" max="1760" width="11.42578125" style="29"/>
    <col min="1761" max="1761" width="16" style="29" customWidth="1"/>
    <col min="1762" max="1768" width="17.5703125" style="29" customWidth="1"/>
    <col min="1769" max="1769" width="7.85546875" style="29" customWidth="1"/>
    <col min="1770" max="1770" width="14.28515625" style="29" customWidth="1"/>
    <col min="1771" max="1771" width="7.85546875" style="29" customWidth="1"/>
    <col min="1772" max="2016" width="11.42578125" style="29"/>
    <col min="2017" max="2017" width="16" style="29" customWidth="1"/>
    <col min="2018" max="2024" width="17.5703125" style="29" customWidth="1"/>
    <col min="2025" max="2025" width="7.85546875" style="29" customWidth="1"/>
    <col min="2026" max="2026" width="14.28515625" style="29" customWidth="1"/>
    <col min="2027" max="2027" width="7.85546875" style="29" customWidth="1"/>
    <col min="2028" max="2272" width="11.42578125" style="29"/>
    <col min="2273" max="2273" width="16" style="29" customWidth="1"/>
    <col min="2274" max="2280" width="17.5703125" style="29" customWidth="1"/>
    <col min="2281" max="2281" width="7.85546875" style="29" customWidth="1"/>
    <col min="2282" max="2282" width="14.28515625" style="29" customWidth="1"/>
    <col min="2283" max="2283" width="7.85546875" style="29" customWidth="1"/>
    <col min="2284" max="2528" width="11.42578125" style="29"/>
    <col min="2529" max="2529" width="16" style="29" customWidth="1"/>
    <col min="2530" max="2536" width="17.5703125" style="29" customWidth="1"/>
    <col min="2537" max="2537" width="7.85546875" style="29" customWidth="1"/>
    <col min="2538" max="2538" width="14.28515625" style="29" customWidth="1"/>
    <col min="2539" max="2539" width="7.85546875" style="29" customWidth="1"/>
    <col min="2540" max="2784" width="11.42578125" style="29"/>
    <col min="2785" max="2785" width="16" style="29" customWidth="1"/>
    <col min="2786" max="2792" width="17.5703125" style="29" customWidth="1"/>
    <col min="2793" max="2793" width="7.85546875" style="29" customWidth="1"/>
    <col min="2794" max="2794" width="14.28515625" style="29" customWidth="1"/>
    <col min="2795" max="2795" width="7.85546875" style="29" customWidth="1"/>
    <col min="2796" max="3040" width="11.42578125" style="29"/>
    <col min="3041" max="3041" width="16" style="29" customWidth="1"/>
    <col min="3042" max="3048" width="17.5703125" style="29" customWidth="1"/>
    <col min="3049" max="3049" width="7.85546875" style="29" customWidth="1"/>
    <col min="3050" max="3050" width="14.28515625" style="29" customWidth="1"/>
    <col min="3051" max="3051" width="7.85546875" style="29" customWidth="1"/>
    <col min="3052" max="3296" width="11.42578125" style="29"/>
    <col min="3297" max="3297" width="16" style="29" customWidth="1"/>
    <col min="3298" max="3304" width="17.5703125" style="29" customWidth="1"/>
    <col min="3305" max="3305" width="7.85546875" style="29" customWidth="1"/>
    <col min="3306" max="3306" width="14.28515625" style="29" customWidth="1"/>
    <col min="3307" max="3307" width="7.85546875" style="29" customWidth="1"/>
    <col min="3308" max="3552" width="11.42578125" style="29"/>
    <col min="3553" max="3553" width="16" style="29" customWidth="1"/>
    <col min="3554" max="3560" width="17.5703125" style="29" customWidth="1"/>
    <col min="3561" max="3561" width="7.85546875" style="29" customWidth="1"/>
    <col min="3562" max="3562" width="14.28515625" style="29" customWidth="1"/>
    <col min="3563" max="3563" width="7.85546875" style="29" customWidth="1"/>
    <col min="3564" max="3808" width="11.42578125" style="29"/>
    <col min="3809" max="3809" width="16" style="29" customWidth="1"/>
    <col min="3810" max="3816" width="17.5703125" style="29" customWidth="1"/>
    <col min="3817" max="3817" width="7.85546875" style="29" customWidth="1"/>
    <col min="3818" max="3818" width="14.28515625" style="29" customWidth="1"/>
    <col min="3819" max="3819" width="7.85546875" style="29" customWidth="1"/>
    <col min="3820" max="4064" width="11.42578125" style="29"/>
    <col min="4065" max="4065" width="16" style="29" customWidth="1"/>
    <col min="4066" max="4072" width="17.5703125" style="29" customWidth="1"/>
    <col min="4073" max="4073" width="7.85546875" style="29" customWidth="1"/>
    <col min="4074" max="4074" width="14.28515625" style="29" customWidth="1"/>
    <col min="4075" max="4075" width="7.85546875" style="29" customWidth="1"/>
    <col min="4076" max="4320" width="11.42578125" style="29"/>
    <col min="4321" max="4321" width="16" style="29" customWidth="1"/>
    <col min="4322" max="4328" width="17.5703125" style="29" customWidth="1"/>
    <col min="4329" max="4329" width="7.85546875" style="29" customWidth="1"/>
    <col min="4330" max="4330" width="14.28515625" style="29" customWidth="1"/>
    <col min="4331" max="4331" width="7.85546875" style="29" customWidth="1"/>
    <col min="4332" max="4576" width="11.42578125" style="29"/>
    <col min="4577" max="4577" width="16" style="29" customWidth="1"/>
    <col min="4578" max="4584" width="17.5703125" style="29" customWidth="1"/>
    <col min="4585" max="4585" width="7.85546875" style="29" customWidth="1"/>
    <col min="4586" max="4586" width="14.28515625" style="29" customWidth="1"/>
    <col min="4587" max="4587" width="7.85546875" style="29" customWidth="1"/>
    <col min="4588" max="4832" width="11.42578125" style="29"/>
    <col min="4833" max="4833" width="16" style="29" customWidth="1"/>
    <col min="4834" max="4840" width="17.5703125" style="29" customWidth="1"/>
    <col min="4841" max="4841" width="7.85546875" style="29" customWidth="1"/>
    <col min="4842" max="4842" width="14.28515625" style="29" customWidth="1"/>
    <col min="4843" max="4843" width="7.85546875" style="29" customWidth="1"/>
    <col min="4844" max="5088" width="11.42578125" style="29"/>
    <col min="5089" max="5089" width="16" style="29" customWidth="1"/>
    <col min="5090" max="5096" width="17.5703125" style="29" customWidth="1"/>
    <col min="5097" max="5097" width="7.85546875" style="29" customWidth="1"/>
    <col min="5098" max="5098" width="14.28515625" style="29" customWidth="1"/>
    <col min="5099" max="5099" width="7.85546875" style="29" customWidth="1"/>
    <col min="5100" max="5344" width="11.42578125" style="29"/>
    <col min="5345" max="5345" width="16" style="29" customWidth="1"/>
    <col min="5346" max="5352" width="17.5703125" style="29" customWidth="1"/>
    <col min="5353" max="5353" width="7.85546875" style="29" customWidth="1"/>
    <col min="5354" max="5354" width="14.28515625" style="29" customWidth="1"/>
    <col min="5355" max="5355" width="7.85546875" style="29" customWidth="1"/>
    <col min="5356" max="5600" width="11.42578125" style="29"/>
    <col min="5601" max="5601" width="16" style="29" customWidth="1"/>
    <col min="5602" max="5608" width="17.5703125" style="29" customWidth="1"/>
    <col min="5609" max="5609" width="7.85546875" style="29" customWidth="1"/>
    <col min="5610" max="5610" width="14.28515625" style="29" customWidth="1"/>
    <col min="5611" max="5611" width="7.85546875" style="29" customWidth="1"/>
    <col min="5612" max="5856" width="11.42578125" style="29"/>
    <col min="5857" max="5857" width="16" style="29" customWidth="1"/>
    <col min="5858" max="5864" width="17.5703125" style="29" customWidth="1"/>
    <col min="5865" max="5865" width="7.85546875" style="29" customWidth="1"/>
    <col min="5866" max="5866" width="14.28515625" style="29" customWidth="1"/>
    <col min="5867" max="5867" width="7.85546875" style="29" customWidth="1"/>
    <col min="5868" max="6112" width="11.42578125" style="29"/>
    <col min="6113" max="6113" width="16" style="29" customWidth="1"/>
    <col min="6114" max="6120" width="17.5703125" style="29" customWidth="1"/>
    <col min="6121" max="6121" width="7.85546875" style="29" customWidth="1"/>
    <col min="6122" max="6122" width="14.28515625" style="29" customWidth="1"/>
    <col min="6123" max="6123" width="7.85546875" style="29" customWidth="1"/>
    <col min="6124" max="6368" width="11.42578125" style="29"/>
    <col min="6369" max="6369" width="16" style="29" customWidth="1"/>
    <col min="6370" max="6376" width="17.5703125" style="29" customWidth="1"/>
    <col min="6377" max="6377" width="7.85546875" style="29" customWidth="1"/>
    <col min="6378" max="6378" width="14.28515625" style="29" customWidth="1"/>
    <col min="6379" max="6379" width="7.85546875" style="29" customWidth="1"/>
    <col min="6380" max="6624" width="11.42578125" style="29"/>
    <col min="6625" max="6625" width="16" style="29" customWidth="1"/>
    <col min="6626" max="6632" width="17.5703125" style="29" customWidth="1"/>
    <col min="6633" max="6633" width="7.85546875" style="29" customWidth="1"/>
    <col min="6634" max="6634" width="14.28515625" style="29" customWidth="1"/>
    <col min="6635" max="6635" width="7.85546875" style="29" customWidth="1"/>
    <col min="6636" max="6880" width="11.42578125" style="29"/>
    <col min="6881" max="6881" width="16" style="29" customWidth="1"/>
    <col min="6882" max="6888" width="17.5703125" style="29" customWidth="1"/>
    <col min="6889" max="6889" width="7.85546875" style="29" customWidth="1"/>
    <col min="6890" max="6890" width="14.28515625" style="29" customWidth="1"/>
    <col min="6891" max="6891" width="7.85546875" style="29" customWidth="1"/>
    <col min="6892" max="7136" width="11.42578125" style="29"/>
    <col min="7137" max="7137" width="16" style="29" customWidth="1"/>
    <col min="7138" max="7144" width="17.5703125" style="29" customWidth="1"/>
    <col min="7145" max="7145" width="7.85546875" style="29" customWidth="1"/>
    <col min="7146" max="7146" width="14.28515625" style="29" customWidth="1"/>
    <col min="7147" max="7147" width="7.85546875" style="29" customWidth="1"/>
    <col min="7148" max="7392" width="11.42578125" style="29"/>
    <col min="7393" max="7393" width="16" style="29" customWidth="1"/>
    <col min="7394" max="7400" width="17.5703125" style="29" customWidth="1"/>
    <col min="7401" max="7401" width="7.85546875" style="29" customWidth="1"/>
    <col min="7402" max="7402" width="14.28515625" style="29" customWidth="1"/>
    <col min="7403" max="7403" width="7.85546875" style="29" customWidth="1"/>
    <col min="7404" max="7648" width="11.42578125" style="29"/>
    <col min="7649" max="7649" width="16" style="29" customWidth="1"/>
    <col min="7650" max="7656" width="17.5703125" style="29" customWidth="1"/>
    <col min="7657" max="7657" width="7.85546875" style="29" customWidth="1"/>
    <col min="7658" max="7658" width="14.28515625" style="29" customWidth="1"/>
    <col min="7659" max="7659" width="7.85546875" style="29" customWidth="1"/>
    <col min="7660" max="7904" width="11.42578125" style="29"/>
    <col min="7905" max="7905" width="16" style="29" customWidth="1"/>
    <col min="7906" max="7912" width="17.5703125" style="29" customWidth="1"/>
    <col min="7913" max="7913" width="7.85546875" style="29" customWidth="1"/>
    <col min="7914" max="7914" width="14.28515625" style="29" customWidth="1"/>
    <col min="7915" max="7915" width="7.85546875" style="29" customWidth="1"/>
    <col min="7916" max="8160" width="11.42578125" style="29"/>
    <col min="8161" max="8161" width="16" style="29" customWidth="1"/>
    <col min="8162" max="8168" width="17.5703125" style="29" customWidth="1"/>
    <col min="8169" max="8169" width="7.85546875" style="29" customWidth="1"/>
    <col min="8170" max="8170" width="14.28515625" style="29" customWidth="1"/>
    <col min="8171" max="8171" width="7.85546875" style="29" customWidth="1"/>
    <col min="8172" max="8416" width="11.42578125" style="29"/>
    <col min="8417" max="8417" width="16" style="29" customWidth="1"/>
    <col min="8418" max="8424" width="17.5703125" style="29" customWidth="1"/>
    <col min="8425" max="8425" width="7.85546875" style="29" customWidth="1"/>
    <col min="8426" max="8426" width="14.28515625" style="29" customWidth="1"/>
    <col min="8427" max="8427" width="7.85546875" style="29" customWidth="1"/>
    <col min="8428" max="8672" width="11.42578125" style="29"/>
    <col min="8673" max="8673" width="16" style="29" customWidth="1"/>
    <col min="8674" max="8680" width="17.5703125" style="29" customWidth="1"/>
    <col min="8681" max="8681" width="7.85546875" style="29" customWidth="1"/>
    <col min="8682" max="8682" width="14.28515625" style="29" customWidth="1"/>
    <col min="8683" max="8683" width="7.85546875" style="29" customWidth="1"/>
    <col min="8684" max="8928" width="11.42578125" style="29"/>
    <col min="8929" max="8929" width="16" style="29" customWidth="1"/>
    <col min="8930" max="8936" width="17.5703125" style="29" customWidth="1"/>
    <col min="8937" max="8937" width="7.85546875" style="29" customWidth="1"/>
    <col min="8938" max="8938" width="14.28515625" style="29" customWidth="1"/>
    <col min="8939" max="8939" width="7.85546875" style="29" customWidth="1"/>
    <col min="8940" max="9184" width="11.42578125" style="29"/>
    <col min="9185" max="9185" width="16" style="29" customWidth="1"/>
    <col min="9186" max="9192" width="17.5703125" style="29" customWidth="1"/>
    <col min="9193" max="9193" width="7.85546875" style="29" customWidth="1"/>
    <col min="9194" max="9194" width="14.28515625" style="29" customWidth="1"/>
    <col min="9195" max="9195" width="7.85546875" style="29" customWidth="1"/>
    <col min="9196" max="9440" width="11.42578125" style="29"/>
    <col min="9441" max="9441" width="16" style="29" customWidth="1"/>
    <col min="9442" max="9448" width="17.5703125" style="29" customWidth="1"/>
    <col min="9449" max="9449" width="7.85546875" style="29" customWidth="1"/>
    <col min="9450" max="9450" width="14.28515625" style="29" customWidth="1"/>
    <col min="9451" max="9451" width="7.85546875" style="29" customWidth="1"/>
    <col min="9452" max="9696" width="11.42578125" style="29"/>
    <col min="9697" max="9697" width="16" style="29" customWidth="1"/>
    <col min="9698" max="9704" width="17.5703125" style="29" customWidth="1"/>
    <col min="9705" max="9705" width="7.85546875" style="29" customWidth="1"/>
    <col min="9706" max="9706" width="14.28515625" style="29" customWidth="1"/>
    <col min="9707" max="9707" width="7.85546875" style="29" customWidth="1"/>
    <col min="9708" max="9952" width="11.42578125" style="29"/>
    <col min="9953" max="9953" width="16" style="29" customWidth="1"/>
    <col min="9954" max="9960" width="17.5703125" style="29" customWidth="1"/>
    <col min="9961" max="9961" width="7.85546875" style="29" customWidth="1"/>
    <col min="9962" max="9962" width="14.28515625" style="29" customWidth="1"/>
    <col min="9963" max="9963" width="7.85546875" style="29" customWidth="1"/>
    <col min="9964" max="10208" width="11.42578125" style="29"/>
    <col min="10209" max="10209" width="16" style="29" customWidth="1"/>
    <col min="10210" max="10216" width="17.5703125" style="29" customWidth="1"/>
    <col min="10217" max="10217" width="7.85546875" style="29" customWidth="1"/>
    <col min="10218" max="10218" width="14.28515625" style="29" customWidth="1"/>
    <col min="10219" max="10219" width="7.85546875" style="29" customWidth="1"/>
    <col min="10220" max="10464" width="11.42578125" style="29"/>
    <col min="10465" max="10465" width="16" style="29" customWidth="1"/>
    <col min="10466" max="10472" width="17.5703125" style="29" customWidth="1"/>
    <col min="10473" max="10473" width="7.85546875" style="29" customWidth="1"/>
    <col min="10474" max="10474" width="14.28515625" style="29" customWidth="1"/>
    <col min="10475" max="10475" width="7.85546875" style="29" customWidth="1"/>
    <col min="10476" max="10720" width="11.42578125" style="29"/>
    <col min="10721" max="10721" width="16" style="29" customWidth="1"/>
    <col min="10722" max="10728" width="17.5703125" style="29" customWidth="1"/>
    <col min="10729" max="10729" width="7.85546875" style="29" customWidth="1"/>
    <col min="10730" max="10730" width="14.28515625" style="29" customWidth="1"/>
    <col min="10731" max="10731" width="7.85546875" style="29" customWidth="1"/>
    <col min="10732" max="10976" width="11.42578125" style="29"/>
    <col min="10977" max="10977" width="16" style="29" customWidth="1"/>
    <col min="10978" max="10984" width="17.5703125" style="29" customWidth="1"/>
    <col min="10985" max="10985" width="7.85546875" style="29" customWidth="1"/>
    <col min="10986" max="10986" width="14.28515625" style="29" customWidth="1"/>
    <col min="10987" max="10987" width="7.85546875" style="29" customWidth="1"/>
    <col min="10988" max="11232" width="11.42578125" style="29"/>
    <col min="11233" max="11233" width="16" style="29" customWidth="1"/>
    <col min="11234" max="11240" width="17.5703125" style="29" customWidth="1"/>
    <col min="11241" max="11241" width="7.85546875" style="29" customWidth="1"/>
    <col min="11242" max="11242" width="14.28515625" style="29" customWidth="1"/>
    <col min="11243" max="11243" width="7.85546875" style="29" customWidth="1"/>
    <col min="11244" max="11488" width="11.42578125" style="29"/>
    <col min="11489" max="11489" width="16" style="29" customWidth="1"/>
    <col min="11490" max="11496" width="17.5703125" style="29" customWidth="1"/>
    <col min="11497" max="11497" width="7.85546875" style="29" customWidth="1"/>
    <col min="11498" max="11498" width="14.28515625" style="29" customWidth="1"/>
    <col min="11499" max="11499" width="7.85546875" style="29" customWidth="1"/>
    <col min="11500" max="11744" width="11.42578125" style="29"/>
    <col min="11745" max="11745" width="16" style="29" customWidth="1"/>
    <col min="11746" max="11752" width="17.5703125" style="29" customWidth="1"/>
    <col min="11753" max="11753" width="7.85546875" style="29" customWidth="1"/>
    <col min="11754" max="11754" width="14.28515625" style="29" customWidth="1"/>
    <col min="11755" max="11755" width="7.85546875" style="29" customWidth="1"/>
    <col min="11756" max="12000" width="11.42578125" style="29"/>
    <col min="12001" max="12001" width="16" style="29" customWidth="1"/>
    <col min="12002" max="12008" width="17.5703125" style="29" customWidth="1"/>
    <col min="12009" max="12009" width="7.85546875" style="29" customWidth="1"/>
    <col min="12010" max="12010" width="14.28515625" style="29" customWidth="1"/>
    <col min="12011" max="12011" width="7.85546875" style="29" customWidth="1"/>
    <col min="12012" max="12256" width="11.42578125" style="29"/>
    <col min="12257" max="12257" width="16" style="29" customWidth="1"/>
    <col min="12258" max="12264" width="17.5703125" style="29" customWidth="1"/>
    <col min="12265" max="12265" width="7.85546875" style="29" customWidth="1"/>
    <col min="12266" max="12266" width="14.28515625" style="29" customWidth="1"/>
    <col min="12267" max="12267" width="7.85546875" style="29" customWidth="1"/>
    <col min="12268" max="12512" width="11.42578125" style="29"/>
    <col min="12513" max="12513" width="16" style="29" customWidth="1"/>
    <col min="12514" max="12520" width="17.5703125" style="29" customWidth="1"/>
    <col min="12521" max="12521" width="7.85546875" style="29" customWidth="1"/>
    <col min="12522" max="12522" width="14.28515625" style="29" customWidth="1"/>
    <col min="12523" max="12523" width="7.85546875" style="29" customWidth="1"/>
    <col min="12524" max="12768" width="11.42578125" style="29"/>
    <col min="12769" max="12769" width="16" style="29" customWidth="1"/>
    <col min="12770" max="12776" width="17.5703125" style="29" customWidth="1"/>
    <col min="12777" max="12777" width="7.85546875" style="29" customWidth="1"/>
    <col min="12778" max="12778" width="14.28515625" style="29" customWidth="1"/>
    <col min="12779" max="12779" width="7.85546875" style="29" customWidth="1"/>
    <col min="12780" max="13024" width="11.42578125" style="29"/>
    <col min="13025" max="13025" width="16" style="29" customWidth="1"/>
    <col min="13026" max="13032" width="17.5703125" style="29" customWidth="1"/>
    <col min="13033" max="13033" width="7.85546875" style="29" customWidth="1"/>
    <col min="13034" max="13034" width="14.28515625" style="29" customWidth="1"/>
    <col min="13035" max="13035" width="7.85546875" style="29" customWidth="1"/>
    <col min="13036" max="13280" width="11.42578125" style="29"/>
    <col min="13281" max="13281" width="16" style="29" customWidth="1"/>
    <col min="13282" max="13288" width="17.5703125" style="29" customWidth="1"/>
    <col min="13289" max="13289" width="7.85546875" style="29" customWidth="1"/>
    <col min="13290" max="13290" width="14.28515625" style="29" customWidth="1"/>
    <col min="13291" max="13291" width="7.85546875" style="29" customWidth="1"/>
    <col min="13292" max="13536" width="11.42578125" style="29"/>
    <col min="13537" max="13537" width="16" style="29" customWidth="1"/>
    <col min="13538" max="13544" width="17.5703125" style="29" customWidth="1"/>
    <col min="13545" max="13545" width="7.85546875" style="29" customWidth="1"/>
    <col min="13546" max="13546" width="14.28515625" style="29" customWidth="1"/>
    <col min="13547" max="13547" width="7.85546875" style="29" customWidth="1"/>
    <col min="13548" max="13792" width="11.42578125" style="29"/>
    <col min="13793" max="13793" width="16" style="29" customWidth="1"/>
    <col min="13794" max="13800" width="17.5703125" style="29" customWidth="1"/>
    <col min="13801" max="13801" width="7.85546875" style="29" customWidth="1"/>
    <col min="13802" max="13802" width="14.28515625" style="29" customWidth="1"/>
    <col min="13803" max="13803" width="7.85546875" style="29" customWidth="1"/>
    <col min="13804" max="14048" width="11.42578125" style="29"/>
    <col min="14049" max="14049" width="16" style="29" customWidth="1"/>
    <col min="14050" max="14056" width="17.5703125" style="29" customWidth="1"/>
    <col min="14057" max="14057" width="7.85546875" style="29" customWidth="1"/>
    <col min="14058" max="14058" width="14.28515625" style="29" customWidth="1"/>
    <col min="14059" max="14059" width="7.85546875" style="29" customWidth="1"/>
    <col min="14060" max="14304" width="11.42578125" style="29"/>
    <col min="14305" max="14305" width="16" style="29" customWidth="1"/>
    <col min="14306" max="14312" width="17.5703125" style="29" customWidth="1"/>
    <col min="14313" max="14313" width="7.85546875" style="29" customWidth="1"/>
    <col min="14314" max="14314" width="14.28515625" style="29" customWidth="1"/>
    <col min="14315" max="14315" width="7.85546875" style="29" customWidth="1"/>
    <col min="14316" max="14560" width="11.42578125" style="29"/>
    <col min="14561" max="14561" width="16" style="29" customWidth="1"/>
    <col min="14562" max="14568" width="17.5703125" style="29" customWidth="1"/>
    <col min="14569" max="14569" width="7.85546875" style="29" customWidth="1"/>
    <col min="14570" max="14570" width="14.28515625" style="29" customWidth="1"/>
    <col min="14571" max="14571" width="7.85546875" style="29" customWidth="1"/>
    <col min="14572" max="14816" width="11.42578125" style="29"/>
    <col min="14817" max="14817" width="16" style="29" customWidth="1"/>
    <col min="14818" max="14824" width="17.5703125" style="29" customWidth="1"/>
    <col min="14825" max="14825" width="7.85546875" style="29" customWidth="1"/>
    <col min="14826" max="14826" width="14.28515625" style="29" customWidth="1"/>
    <col min="14827" max="14827" width="7.85546875" style="29" customWidth="1"/>
    <col min="14828" max="15072" width="11.42578125" style="29"/>
    <col min="15073" max="15073" width="16" style="29" customWidth="1"/>
    <col min="15074" max="15080" width="17.5703125" style="29" customWidth="1"/>
    <col min="15081" max="15081" width="7.85546875" style="29" customWidth="1"/>
    <col min="15082" max="15082" width="14.28515625" style="29" customWidth="1"/>
    <col min="15083" max="15083" width="7.85546875" style="29" customWidth="1"/>
    <col min="15084" max="15328" width="11.42578125" style="29"/>
    <col min="15329" max="15329" width="16" style="29" customWidth="1"/>
    <col min="15330" max="15336" width="17.5703125" style="29" customWidth="1"/>
    <col min="15337" max="15337" width="7.85546875" style="29" customWidth="1"/>
    <col min="15338" max="15338" width="14.28515625" style="29" customWidth="1"/>
    <col min="15339" max="15339" width="7.85546875" style="29" customWidth="1"/>
    <col min="15340" max="15584" width="11.42578125" style="29"/>
    <col min="15585" max="15585" width="16" style="29" customWidth="1"/>
    <col min="15586" max="15592" width="17.5703125" style="29" customWidth="1"/>
    <col min="15593" max="15593" width="7.85546875" style="29" customWidth="1"/>
    <col min="15594" max="15594" width="14.28515625" style="29" customWidth="1"/>
    <col min="15595" max="15595" width="7.85546875" style="29" customWidth="1"/>
    <col min="15596" max="15840" width="11.42578125" style="29"/>
    <col min="15841" max="15841" width="16" style="29" customWidth="1"/>
    <col min="15842" max="15848" width="17.5703125" style="29" customWidth="1"/>
    <col min="15849" max="15849" width="7.85546875" style="29" customWidth="1"/>
    <col min="15850" max="15850" width="14.28515625" style="29" customWidth="1"/>
    <col min="15851" max="15851" width="7.85546875" style="29" customWidth="1"/>
    <col min="15852" max="16096" width="11.42578125" style="29"/>
    <col min="16097" max="16097" width="16" style="29" customWidth="1"/>
    <col min="16098" max="16104" width="17.5703125" style="29" customWidth="1"/>
    <col min="16105" max="16105" width="7.85546875" style="29" customWidth="1"/>
    <col min="16106" max="16106" width="14.28515625" style="29" customWidth="1"/>
    <col min="16107" max="16107" width="7.85546875" style="29" customWidth="1"/>
    <col min="16108" max="16384" width="11.42578125" style="29"/>
  </cols>
  <sheetData>
    <row r="1" spans="1:10" x14ac:dyDescent="0.2">
      <c r="A1" s="22" t="s">
        <v>91</v>
      </c>
      <c r="B1" s="22"/>
      <c r="C1" s="22"/>
      <c r="D1" s="22"/>
      <c r="E1" s="22"/>
      <c r="F1" s="22"/>
      <c r="G1" s="22"/>
      <c r="H1" s="177"/>
    </row>
    <row r="2" spans="1:10" ht="12.75" customHeight="1" x14ac:dyDescent="0.2">
      <c r="A2" s="302" t="s">
        <v>191</v>
      </c>
      <c r="B2" s="303"/>
      <c r="C2" s="303"/>
      <c r="D2" s="303"/>
      <c r="E2" s="303"/>
      <c r="F2" s="303"/>
      <c r="G2" s="303"/>
      <c r="H2" s="303"/>
      <c r="I2" s="303"/>
      <c r="J2" s="303"/>
    </row>
    <row r="3" spans="1:10" ht="12.75" customHeight="1" x14ac:dyDescent="0.2">
      <c r="A3" s="304" t="s">
        <v>192</v>
      </c>
      <c r="B3" s="304"/>
      <c r="C3" s="304"/>
      <c r="D3" s="304"/>
      <c r="E3" s="304"/>
      <c r="F3" s="304"/>
      <c r="G3" s="304"/>
      <c r="H3" s="304"/>
      <c r="I3" s="209"/>
      <c r="J3" s="209"/>
    </row>
    <row r="4" spans="1:10" ht="12.75" customHeight="1" x14ac:dyDescent="0.2">
      <c r="A4" s="302" t="s">
        <v>193</v>
      </c>
      <c r="B4" s="303"/>
      <c r="C4" s="303"/>
      <c r="D4" s="303"/>
      <c r="E4" s="303"/>
      <c r="F4" s="303"/>
      <c r="G4" s="303"/>
      <c r="H4" s="303"/>
      <c r="I4" s="303"/>
      <c r="J4" s="303"/>
    </row>
    <row r="6" spans="1:10" ht="12.75" customHeight="1" x14ac:dyDescent="0.2">
      <c r="A6" s="288" t="s">
        <v>98</v>
      </c>
      <c r="B6" s="288"/>
      <c r="C6" s="288"/>
      <c r="D6" s="288"/>
      <c r="E6" s="288"/>
      <c r="F6" s="288"/>
      <c r="G6" s="288"/>
      <c r="H6" s="288"/>
    </row>
    <row r="7" spans="1:10" ht="12.75" customHeight="1" x14ac:dyDescent="0.2">
      <c r="A7" s="288" t="str">
        <f>'OPĆI DIO'!A7:J7</f>
        <v>ZA RAZDOBLJE 1.1.-30.6.2026.</v>
      </c>
      <c r="B7" s="288"/>
      <c r="C7" s="288"/>
      <c r="D7" s="288"/>
      <c r="E7" s="288"/>
      <c r="F7" s="288"/>
      <c r="G7" s="288"/>
      <c r="H7" s="288"/>
    </row>
    <row r="9" spans="1:10" s="99" customFormat="1" x14ac:dyDescent="0.2">
      <c r="A9" s="310" t="s">
        <v>161</v>
      </c>
      <c r="B9" s="310"/>
      <c r="C9" s="310"/>
      <c r="D9" s="310"/>
      <c r="E9" s="310"/>
      <c r="F9" s="310"/>
      <c r="G9" s="310"/>
      <c r="H9" s="310"/>
    </row>
    <row r="10" spans="1:10" s="76" customFormat="1" x14ac:dyDescent="0.2">
      <c r="D10" s="117"/>
      <c r="E10" s="117"/>
      <c r="F10" s="117"/>
      <c r="G10" s="117"/>
      <c r="H10" s="179"/>
    </row>
    <row r="11" spans="1:10" s="76" customFormat="1" ht="57.6" customHeight="1" x14ac:dyDescent="0.2">
      <c r="A11" s="158" t="s">
        <v>162</v>
      </c>
      <c r="B11" s="158" t="s">
        <v>163</v>
      </c>
      <c r="C11" s="158" t="s">
        <v>256</v>
      </c>
      <c r="D11" s="159" t="s">
        <v>264</v>
      </c>
      <c r="E11" s="159" t="s">
        <v>265</v>
      </c>
      <c r="F11" s="159" t="s">
        <v>266</v>
      </c>
      <c r="G11" s="159" t="s">
        <v>90</v>
      </c>
      <c r="H11" s="201" t="s">
        <v>99</v>
      </c>
    </row>
    <row r="12" spans="1:10" s="120" customFormat="1" ht="11.25" customHeight="1" x14ac:dyDescent="0.15">
      <c r="A12" s="308">
        <v>1</v>
      </c>
      <c r="B12" s="309"/>
      <c r="C12" s="214">
        <v>2</v>
      </c>
      <c r="D12" s="121">
        <v>3</v>
      </c>
      <c r="E12" s="121">
        <v>4</v>
      </c>
      <c r="F12" s="121">
        <v>5</v>
      </c>
      <c r="G12" s="121" t="s">
        <v>208</v>
      </c>
      <c r="H12" s="182" t="s">
        <v>209</v>
      </c>
    </row>
    <row r="13" spans="1:10" s="82" customFormat="1" ht="12.75" customHeight="1" x14ac:dyDescent="0.2">
      <c r="A13" s="147" t="s">
        <v>270</v>
      </c>
      <c r="B13" s="148" t="s">
        <v>147</v>
      </c>
      <c r="C13" s="149"/>
      <c r="D13" s="149"/>
      <c r="E13" s="149"/>
      <c r="F13" s="149"/>
      <c r="G13" s="149"/>
      <c r="H13" s="202"/>
    </row>
    <row r="14" spans="1:10" s="82" customFormat="1" ht="12.75" customHeight="1" x14ac:dyDescent="0.2">
      <c r="A14" s="80"/>
      <c r="B14" s="81" t="s">
        <v>145</v>
      </c>
      <c r="C14" s="125">
        <v>34705.86</v>
      </c>
      <c r="D14" s="125">
        <f>'prihodi programska'!D16</f>
        <v>70949</v>
      </c>
      <c r="E14" s="125">
        <f>SUM(D14)</f>
        <v>70949</v>
      </c>
      <c r="F14" s="125">
        <f>'prihodi programska'!E16</f>
        <v>31652.95</v>
      </c>
      <c r="G14" s="125">
        <f>ROUND(F14/C14*100,2)</f>
        <v>91.2</v>
      </c>
      <c r="H14" s="184">
        <f>ROUND(F14/D14*100,2)</f>
        <v>44.61</v>
      </c>
    </row>
    <row r="15" spans="1:10" s="82" customFormat="1" ht="12.75" customHeight="1" x14ac:dyDescent="0.2">
      <c r="A15" s="80"/>
      <c r="B15" s="81" t="s">
        <v>146</v>
      </c>
      <c r="C15" s="125">
        <v>34705.86</v>
      </c>
      <c r="D15" s="125">
        <f>'rashodi-programska'!C33</f>
        <v>70949</v>
      </c>
      <c r="E15" s="125">
        <f t="shared" ref="E15:E41" si="0">SUM(D15)</f>
        <v>70949</v>
      </c>
      <c r="F15" s="125">
        <f>SUM('rashodi-programska'!E33)</f>
        <v>31652.95</v>
      </c>
      <c r="G15" s="125">
        <f>ROUND(F15/C15*100,2)</f>
        <v>91.2</v>
      </c>
      <c r="H15" s="184">
        <f t="shared" ref="H15:H41" si="1">ROUND(F15/D15*100,2)</f>
        <v>44.61</v>
      </c>
      <c r="I15" s="154"/>
      <c r="J15" s="154"/>
    </row>
    <row r="16" spans="1:10" s="85" customFormat="1" ht="12.75" customHeight="1" x14ac:dyDescent="0.2">
      <c r="A16" s="147" t="s">
        <v>186</v>
      </c>
      <c r="B16" s="148" t="s">
        <v>148</v>
      </c>
      <c r="C16" s="149"/>
      <c r="D16" s="149"/>
      <c r="E16" s="149"/>
      <c r="F16" s="149"/>
      <c r="G16" s="149"/>
      <c r="H16" s="202"/>
    </row>
    <row r="17" spans="1:11" s="82" customFormat="1" ht="12.75" customHeight="1" x14ac:dyDescent="0.2">
      <c r="A17" s="80"/>
      <c r="B17" s="81" t="s">
        <v>145</v>
      </c>
      <c r="C17" s="125">
        <v>4883.04</v>
      </c>
      <c r="D17" s="125">
        <f>'prihodi programska'!D21</f>
        <v>7600</v>
      </c>
      <c r="E17" s="125">
        <f t="shared" si="0"/>
        <v>7600</v>
      </c>
      <c r="F17" s="125">
        <f>'prihodi programska'!E21</f>
        <v>9997.02</v>
      </c>
      <c r="G17" s="125">
        <f t="shared" ref="G17:G41" si="2">ROUND(F17/C17*100,2)</f>
        <v>204.73</v>
      </c>
      <c r="H17" s="184">
        <f t="shared" si="1"/>
        <v>131.54</v>
      </c>
    </row>
    <row r="18" spans="1:11" s="85" customFormat="1" ht="12.75" customHeight="1" x14ac:dyDescent="0.2">
      <c r="A18" s="83"/>
      <c r="B18" s="81" t="s">
        <v>146</v>
      </c>
      <c r="C18" s="125">
        <v>2440.62</v>
      </c>
      <c r="D18" s="125">
        <f>'rashodi-programska'!C74</f>
        <v>11100</v>
      </c>
      <c r="E18" s="125">
        <f t="shared" si="0"/>
        <v>11100</v>
      </c>
      <c r="F18" s="125">
        <f>'rashodi-programska'!E74</f>
        <v>6359.7800000000007</v>
      </c>
      <c r="G18" s="125">
        <f t="shared" si="2"/>
        <v>260.58</v>
      </c>
      <c r="H18" s="184">
        <f t="shared" si="1"/>
        <v>57.3</v>
      </c>
      <c r="I18" s="260"/>
    </row>
    <row r="19" spans="1:11" s="85" customFormat="1" ht="12.75" customHeight="1" x14ac:dyDescent="0.2">
      <c r="A19" s="147" t="s">
        <v>271</v>
      </c>
      <c r="B19" s="148" t="s">
        <v>164</v>
      </c>
      <c r="C19" s="149"/>
      <c r="D19" s="149"/>
      <c r="E19" s="149"/>
      <c r="F19" s="149"/>
      <c r="G19" s="149"/>
      <c r="H19" s="202"/>
    </row>
    <row r="20" spans="1:11" s="82" customFormat="1" ht="12.75" customHeight="1" x14ac:dyDescent="0.2">
      <c r="A20" s="253"/>
      <c r="B20" s="81" t="s">
        <v>145</v>
      </c>
      <c r="C20" s="125">
        <v>0</v>
      </c>
      <c r="D20" s="125">
        <f>'prihodi programska'!D26</f>
        <v>0</v>
      </c>
      <c r="E20" s="125">
        <f t="shared" si="0"/>
        <v>0</v>
      </c>
      <c r="F20" s="125">
        <f>'prihodi programska'!E26</f>
        <v>0</v>
      </c>
      <c r="G20" s="125" t="e">
        <f t="shared" si="2"/>
        <v>#DIV/0!</v>
      </c>
      <c r="H20" s="184" t="e">
        <f t="shared" si="1"/>
        <v>#DIV/0!</v>
      </c>
    </row>
    <row r="21" spans="1:11" s="82" customFormat="1" ht="12.75" customHeight="1" x14ac:dyDescent="0.2">
      <c r="A21" s="83"/>
      <c r="B21" s="81" t="s">
        <v>146</v>
      </c>
      <c r="C21" s="125">
        <v>0</v>
      </c>
      <c r="D21" s="125">
        <f>'rashodi-programska'!C110</f>
        <v>0</v>
      </c>
      <c r="E21" s="125">
        <f t="shared" si="0"/>
        <v>0</v>
      </c>
      <c r="F21" s="125">
        <f>'rashodi-programska'!E110</f>
        <v>0</v>
      </c>
      <c r="G21" s="125" t="e">
        <f t="shared" si="2"/>
        <v>#DIV/0!</v>
      </c>
      <c r="H21" s="184" t="e">
        <f t="shared" si="1"/>
        <v>#DIV/0!</v>
      </c>
      <c r="J21" s="252"/>
      <c r="K21" s="154"/>
    </row>
    <row r="22" spans="1:11" ht="12.75" customHeight="1" x14ac:dyDescent="0.2">
      <c r="A22" s="147" t="s">
        <v>272</v>
      </c>
      <c r="B22" s="148" t="s">
        <v>149</v>
      </c>
      <c r="C22" s="149"/>
      <c r="D22" s="149"/>
      <c r="E22" s="149"/>
      <c r="F22" s="149"/>
      <c r="G22" s="149"/>
      <c r="H22" s="202"/>
    </row>
    <row r="23" spans="1:11" ht="12.75" customHeight="1" x14ac:dyDescent="0.2">
      <c r="A23" s="80"/>
      <c r="B23" s="81" t="s">
        <v>145</v>
      </c>
      <c r="C23" s="125">
        <v>707612.21</v>
      </c>
      <c r="D23" s="125">
        <f>SUM('prihodi programska'!D36,'prihodi programska'!D37,'prihodi programska'!D39)</f>
        <v>1581020</v>
      </c>
      <c r="E23" s="125">
        <f t="shared" si="0"/>
        <v>1581020</v>
      </c>
      <c r="F23" s="125">
        <f>SUM('prihodi programska'!E36,'prihodi programska'!E37,'prihodi programska'!E39+'prihodi programska'!E35)</f>
        <v>748080.97</v>
      </c>
      <c r="G23" s="125">
        <f t="shared" si="2"/>
        <v>105.72</v>
      </c>
      <c r="H23" s="184">
        <f t="shared" si="1"/>
        <v>47.32</v>
      </c>
    </row>
    <row r="24" spans="1:11" ht="12.75" customHeight="1" x14ac:dyDescent="0.2">
      <c r="A24" s="83"/>
      <c r="B24" s="81" t="s">
        <v>146</v>
      </c>
      <c r="C24" s="125">
        <v>818140.62</v>
      </c>
      <c r="D24" s="125">
        <f>SUM('rashodi-programska'!C17,'rashodi-programska'!C130,'rashodi-programska'!C218)</f>
        <v>1470020</v>
      </c>
      <c r="E24" s="125">
        <f t="shared" si="0"/>
        <v>1470020</v>
      </c>
      <c r="F24" s="125">
        <f>SUM('rashodi-programska'!E17,'rashodi-programska'!E130,'rashodi-programska'!E218)</f>
        <v>749435.32000000007</v>
      </c>
      <c r="G24" s="125">
        <f t="shared" si="2"/>
        <v>91.6</v>
      </c>
      <c r="H24" s="184">
        <f t="shared" si="1"/>
        <v>50.98</v>
      </c>
    </row>
    <row r="25" spans="1:11" ht="12.75" customHeight="1" x14ac:dyDescent="0.2">
      <c r="A25" s="147" t="s">
        <v>187</v>
      </c>
      <c r="B25" s="148" t="s">
        <v>150</v>
      </c>
      <c r="C25" s="149"/>
      <c r="D25" s="149"/>
      <c r="E25" s="149"/>
      <c r="F25" s="149"/>
      <c r="G25" s="149"/>
      <c r="H25" s="202"/>
    </row>
    <row r="26" spans="1:11" ht="12.75" customHeight="1" x14ac:dyDescent="0.2">
      <c r="A26" s="80"/>
      <c r="B26" s="81" t="s">
        <v>145</v>
      </c>
      <c r="C26" s="125">
        <v>1594.73</v>
      </c>
      <c r="D26" s="125">
        <f>'prihodi programska'!D44</f>
        <v>2000</v>
      </c>
      <c r="E26" s="125">
        <f t="shared" si="0"/>
        <v>2000</v>
      </c>
      <c r="F26" s="125">
        <f>'prihodi programska'!E44</f>
        <v>909.3</v>
      </c>
      <c r="G26" s="125">
        <f t="shared" si="2"/>
        <v>57.02</v>
      </c>
      <c r="H26" s="184">
        <f t="shared" si="1"/>
        <v>45.47</v>
      </c>
    </row>
    <row r="27" spans="1:11" ht="12.75" customHeight="1" x14ac:dyDescent="0.2">
      <c r="A27" s="83"/>
      <c r="B27" s="81" t="s">
        <v>146</v>
      </c>
      <c r="C27" s="125">
        <v>1594.73</v>
      </c>
      <c r="D27" s="125">
        <f>'rashodi-programska'!C177</f>
        <v>2000</v>
      </c>
      <c r="E27" s="125">
        <f t="shared" si="0"/>
        <v>2000</v>
      </c>
      <c r="F27" s="125">
        <f>'rashodi-programska'!E177</f>
        <v>528</v>
      </c>
      <c r="G27" s="125">
        <f t="shared" si="2"/>
        <v>33.11</v>
      </c>
      <c r="H27" s="184">
        <f t="shared" si="1"/>
        <v>26.4</v>
      </c>
    </row>
    <row r="28" spans="1:11" ht="12.75" customHeight="1" x14ac:dyDescent="0.2">
      <c r="A28" s="147" t="s">
        <v>188</v>
      </c>
      <c r="B28" s="148" t="s">
        <v>94</v>
      </c>
      <c r="C28" s="149"/>
      <c r="D28" s="149"/>
      <c r="E28" s="149"/>
      <c r="F28" s="149"/>
      <c r="G28" s="149"/>
      <c r="H28" s="202"/>
    </row>
    <row r="29" spans="1:11" ht="12.75" customHeight="1" x14ac:dyDescent="0.2">
      <c r="A29" s="80"/>
      <c r="B29" s="81" t="s">
        <v>145</v>
      </c>
      <c r="C29" s="125"/>
      <c r="D29" s="125">
        <f>'prihodi programska'!D49</f>
        <v>0</v>
      </c>
      <c r="E29" s="125">
        <f t="shared" si="0"/>
        <v>0</v>
      </c>
      <c r="F29" s="125">
        <f>'prihodi programska'!E49</f>
        <v>0</v>
      </c>
      <c r="G29" s="125" t="e">
        <f t="shared" si="2"/>
        <v>#DIV/0!</v>
      </c>
      <c r="H29" s="184" t="e">
        <f t="shared" si="1"/>
        <v>#DIV/0!</v>
      </c>
    </row>
    <row r="30" spans="1:11" ht="12.75" customHeight="1" x14ac:dyDescent="0.2">
      <c r="A30" s="83"/>
      <c r="B30" s="81" t="s">
        <v>146</v>
      </c>
      <c r="C30" s="125"/>
      <c r="D30" s="125">
        <f>'rashodi-programska'!C199</f>
        <v>0</v>
      </c>
      <c r="E30" s="125">
        <f t="shared" si="0"/>
        <v>0</v>
      </c>
      <c r="F30" s="125">
        <f>'rashodi-programska'!E199</f>
        <v>0</v>
      </c>
      <c r="G30" s="125" t="e">
        <f t="shared" si="2"/>
        <v>#DIV/0!</v>
      </c>
      <c r="H30" s="184" t="e">
        <f t="shared" si="1"/>
        <v>#DIV/0!</v>
      </c>
    </row>
    <row r="31" spans="1:11" ht="12.75" customHeight="1" x14ac:dyDescent="0.2">
      <c r="A31" s="147" t="s">
        <v>273</v>
      </c>
      <c r="B31" s="148" t="s">
        <v>149</v>
      </c>
      <c r="C31" s="149"/>
      <c r="D31" s="149"/>
      <c r="E31" s="149"/>
      <c r="F31" s="149"/>
      <c r="G31" s="149"/>
      <c r="H31" s="202"/>
      <c r="K31" s="155"/>
    </row>
    <row r="32" spans="1:11" ht="12.75" customHeight="1" x14ac:dyDescent="0.2">
      <c r="A32" s="80"/>
      <c r="B32" s="81" t="s">
        <v>145</v>
      </c>
      <c r="C32" s="125">
        <v>5719.7</v>
      </c>
      <c r="D32" s="125">
        <f>'prihodi programska'!D53</f>
        <v>36618</v>
      </c>
      <c r="E32" s="125">
        <f t="shared" si="0"/>
        <v>36618</v>
      </c>
      <c r="F32" s="125">
        <f>'prihodi programska'!E53</f>
        <v>12156</v>
      </c>
      <c r="G32" s="125">
        <f t="shared" si="2"/>
        <v>212.53</v>
      </c>
      <c r="H32" s="184">
        <f t="shared" si="1"/>
        <v>33.200000000000003</v>
      </c>
    </row>
    <row r="33" spans="1:8" ht="12.75" customHeight="1" x14ac:dyDescent="0.2">
      <c r="A33" s="83"/>
      <c r="B33" s="81" t="s">
        <v>146</v>
      </c>
      <c r="C33" s="125">
        <v>6078</v>
      </c>
      <c r="D33" s="125">
        <f>SUM('rashodi-programska'!C234,'rashodi-programska'!C252)</f>
        <v>36618</v>
      </c>
      <c r="E33" s="125">
        <f t="shared" si="0"/>
        <v>36618</v>
      </c>
      <c r="F33" s="125">
        <f>SUM('rashodi-programska'!E234,'rashodi-programska'!E252)</f>
        <v>12156</v>
      </c>
      <c r="G33" s="125">
        <f t="shared" si="2"/>
        <v>200</v>
      </c>
      <c r="H33" s="184">
        <f t="shared" si="1"/>
        <v>33.200000000000003</v>
      </c>
    </row>
    <row r="34" spans="1:8" ht="12.75" customHeight="1" x14ac:dyDescent="0.2">
      <c r="A34" s="251" t="s">
        <v>274</v>
      </c>
      <c r="B34" s="148" t="s">
        <v>149</v>
      </c>
      <c r="C34" s="149"/>
      <c r="D34" s="149"/>
      <c r="E34" s="149"/>
      <c r="F34" s="149"/>
      <c r="G34" s="149"/>
      <c r="H34" s="202"/>
    </row>
    <row r="35" spans="1:8" ht="12.75" customHeight="1" x14ac:dyDescent="0.2">
      <c r="A35" s="80"/>
      <c r="B35" s="81" t="s">
        <v>145</v>
      </c>
      <c r="C35" s="125">
        <v>0</v>
      </c>
      <c r="D35" s="125">
        <f>SUM('prihodi programska'!D35,'prihodi programska'!D38)</f>
        <v>29000</v>
      </c>
      <c r="E35" s="125">
        <f t="shared" ref="E35:E36" si="3">SUM(D35)</f>
        <v>29000</v>
      </c>
      <c r="F35" s="125">
        <f>SUM('prihodi programska'!E35,'prihodi programska'!E38)</f>
        <v>8996.75</v>
      </c>
      <c r="G35" s="125" t="e">
        <f t="shared" si="2"/>
        <v>#DIV/0!</v>
      </c>
      <c r="H35" s="184">
        <f t="shared" ref="H35:H36" si="4">ROUND(F35/D35*100,2)</f>
        <v>31.02</v>
      </c>
    </row>
    <row r="36" spans="1:8" ht="12.75" customHeight="1" x14ac:dyDescent="0.2">
      <c r="A36" s="80"/>
      <c r="B36" s="81" t="s">
        <v>146</v>
      </c>
      <c r="C36" s="125">
        <v>0</v>
      </c>
      <c r="D36" s="125">
        <f>SUM('rashodi-programska'!C207)</f>
        <v>29000</v>
      </c>
      <c r="E36" s="125">
        <f t="shared" si="3"/>
        <v>29000</v>
      </c>
      <c r="F36" s="125">
        <f>SUM('rashodi-programska'!E207)</f>
        <v>8996.75</v>
      </c>
      <c r="G36" s="125" t="e">
        <f t="shared" si="2"/>
        <v>#DIV/0!</v>
      </c>
      <c r="H36" s="184">
        <f t="shared" si="4"/>
        <v>31.02</v>
      </c>
    </row>
    <row r="37" spans="1:8" ht="12.75" customHeight="1" x14ac:dyDescent="0.2">
      <c r="A37" s="147" t="s">
        <v>205</v>
      </c>
      <c r="B37" s="148" t="s">
        <v>147</v>
      </c>
      <c r="C37" s="149"/>
      <c r="D37" s="149"/>
      <c r="E37" s="149"/>
      <c r="F37" s="149"/>
      <c r="G37" s="149"/>
      <c r="H37" s="202"/>
    </row>
    <row r="38" spans="1:8" ht="12.75" customHeight="1" x14ac:dyDescent="0.2">
      <c r="A38" s="80"/>
      <c r="B38" s="81" t="s">
        <v>145</v>
      </c>
      <c r="C38" s="125">
        <v>1206.93</v>
      </c>
      <c r="D38" s="125">
        <f>SUM('prihodi programska'!D20)</f>
        <v>10660</v>
      </c>
      <c r="E38" s="125">
        <f t="shared" si="0"/>
        <v>10660</v>
      </c>
      <c r="F38" s="125">
        <f>SUM('prihodi programska'!E20)</f>
        <v>2531.92</v>
      </c>
      <c r="G38" s="125">
        <f t="shared" si="2"/>
        <v>209.78</v>
      </c>
      <c r="H38" s="184">
        <f t="shared" ref="H38:H39" si="5">ROUND(F38/D38*100,2)</f>
        <v>23.75</v>
      </c>
    </row>
    <row r="39" spans="1:8" ht="12.75" customHeight="1" x14ac:dyDescent="0.2">
      <c r="A39" s="83"/>
      <c r="B39" s="81" t="s">
        <v>146</v>
      </c>
      <c r="C39" s="125">
        <v>1206.93</v>
      </c>
      <c r="D39" s="125">
        <f>SUM('rashodi-programska'!C225)</f>
        <v>10660</v>
      </c>
      <c r="E39" s="125">
        <f t="shared" si="0"/>
        <v>10660</v>
      </c>
      <c r="F39" s="125">
        <f>SUM('rashodi-programska'!E225)</f>
        <v>2531.92</v>
      </c>
      <c r="G39" s="125">
        <f t="shared" si="2"/>
        <v>209.78</v>
      </c>
      <c r="H39" s="184">
        <f t="shared" si="5"/>
        <v>23.75</v>
      </c>
    </row>
    <row r="40" spans="1:8" s="99" customFormat="1" ht="12.75" customHeight="1" x14ac:dyDescent="0.2">
      <c r="A40" s="150"/>
      <c r="B40" s="152" t="s">
        <v>207</v>
      </c>
      <c r="C40" s="151">
        <f>SUM(C14+C20+C17+C23+C26+C29+C32+C38)</f>
        <v>755722.47</v>
      </c>
      <c r="D40" s="151">
        <f>SUM(D14+D20+D17+D23+D26+D29+D32+D35+D38)</f>
        <v>1737847</v>
      </c>
      <c r="E40" s="151">
        <f t="shared" si="0"/>
        <v>1737847</v>
      </c>
      <c r="F40" s="151">
        <f>SUM(F14+F20+F17+F23+F26+F29+F32+F35+F38)</f>
        <v>814324.91</v>
      </c>
      <c r="G40" s="151">
        <f t="shared" si="2"/>
        <v>107.75</v>
      </c>
      <c r="H40" s="203">
        <f t="shared" si="1"/>
        <v>46.86</v>
      </c>
    </row>
    <row r="41" spans="1:8" s="99" customFormat="1" ht="12.75" customHeight="1" x14ac:dyDescent="0.2">
      <c r="A41" s="150"/>
      <c r="B41" s="152" t="s">
        <v>165</v>
      </c>
      <c r="C41" s="151">
        <f>C15+C18+C21+C24+C27+C30+C33+C39</f>
        <v>864166.76</v>
      </c>
      <c r="D41" s="151">
        <f>D15+D18+D21+D24+D27+D30+D33+D36+D39</f>
        <v>1630347</v>
      </c>
      <c r="E41" s="151">
        <f t="shared" si="0"/>
        <v>1630347</v>
      </c>
      <c r="F41" s="151">
        <f>F15+F18+F21+F24+F27+F30+F33+F36+F39</f>
        <v>811660.72000000009</v>
      </c>
      <c r="G41" s="151">
        <f t="shared" si="2"/>
        <v>93.92</v>
      </c>
      <c r="H41" s="203">
        <f t="shared" si="1"/>
        <v>49.78</v>
      </c>
    </row>
    <row r="42" spans="1:8" ht="21.75" customHeight="1" x14ac:dyDescent="0.2"/>
    <row r="43" spans="1:8" ht="21.75" customHeight="1" x14ac:dyDescent="0.2">
      <c r="H43" s="118"/>
    </row>
    <row r="44" spans="1:8" ht="21.75" customHeight="1" x14ac:dyDescent="0.2"/>
    <row r="45" spans="1:8" ht="21.75" customHeight="1" x14ac:dyDescent="0.2"/>
  </sheetData>
  <mergeCells count="7">
    <mergeCell ref="A12:B12"/>
    <mergeCell ref="A9:H9"/>
    <mergeCell ref="A6:H6"/>
    <mergeCell ref="A7:H7"/>
    <mergeCell ref="A2:J2"/>
    <mergeCell ref="A3:H3"/>
    <mergeCell ref="A4:J4"/>
  </mergeCells>
  <pageMargins left="0.59055118110236227" right="0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8"/>
  <sheetViews>
    <sheetView topLeftCell="A136" zoomScale="160" zoomScaleNormal="160" workbookViewId="0">
      <selection activeCell="E130" sqref="E130"/>
    </sheetView>
  </sheetViews>
  <sheetFormatPr defaultColWidth="9.140625" defaultRowHeight="12.75" x14ac:dyDescent="0.2"/>
  <cols>
    <col min="1" max="1" width="6.140625" style="14" customWidth="1"/>
    <col min="2" max="2" width="40.28515625" style="14" customWidth="1"/>
    <col min="3" max="3" width="14.140625" style="14" customWidth="1"/>
    <col min="4" max="5" width="14.140625" style="21" customWidth="1"/>
    <col min="6" max="6" width="14.140625" style="204" customWidth="1"/>
    <col min="7" max="7" width="9.140625" style="2"/>
    <col min="8" max="8" width="10.140625" style="2" bestFit="1" customWidth="1"/>
    <col min="9" max="16384" width="9.140625" style="2"/>
  </cols>
  <sheetData>
    <row r="1" spans="1:6" s="21" customFormat="1" ht="12.75" customHeight="1" x14ac:dyDescent="0.2">
      <c r="A1" s="288" t="s">
        <v>98</v>
      </c>
      <c r="B1" s="288"/>
      <c r="C1" s="288"/>
      <c r="D1" s="288"/>
      <c r="E1" s="288"/>
      <c r="F1" s="288"/>
    </row>
    <row r="2" spans="1:6" ht="15.6" customHeight="1" x14ac:dyDescent="0.2">
      <c r="A2" s="288" t="str">
        <f>'OPĆI DIO'!A7:J7</f>
        <v>ZA RAZDOBLJE 1.1.-30.6.2026.</v>
      </c>
      <c r="B2" s="288"/>
      <c r="C2" s="288"/>
      <c r="D2" s="288"/>
      <c r="E2" s="288"/>
      <c r="F2" s="288"/>
    </row>
    <row r="3" spans="1:6" s="21" customFormat="1" ht="15.6" customHeight="1" x14ac:dyDescent="0.2">
      <c r="A3" s="165"/>
      <c r="B3" s="165"/>
      <c r="C3" s="165"/>
      <c r="D3" s="211"/>
      <c r="E3" s="165"/>
      <c r="F3" s="165"/>
    </row>
    <row r="4" spans="1:6" s="21" customFormat="1" ht="13.35" customHeight="1" x14ac:dyDescent="0.2">
      <c r="A4" s="288" t="s">
        <v>190</v>
      </c>
      <c r="B4" s="288"/>
      <c r="C4" s="288"/>
      <c r="D4" s="288"/>
      <c r="E4" s="288"/>
      <c r="F4" s="288"/>
    </row>
    <row r="5" spans="1:6" s="60" customFormat="1" ht="13.35" customHeight="1" x14ac:dyDescent="0.2">
      <c r="A5" s="335" t="s">
        <v>155</v>
      </c>
      <c r="B5" s="335"/>
      <c r="C5" s="335"/>
      <c r="D5" s="335"/>
      <c r="E5" s="335"/>
      <c r="F5" s="335"/>
    </row>
    <row r="6" spans="1:6" s="60" customFormat="1" ht="13.35" customHeight="1" x14ac:dyDescent="0.2">
      <c r="A6" s="335" t="s">
        <v>167</v>
      </c>
      <c r="B6" s="335"/>
      <c r="C6" s="335"/>
      <c r="D6" s="335"/>
      <c r="E6" s="335"/>
      <c r="F6" s="335"/>
    </row>
    <row r="7" spans="1:6" s="21" customFormat="1" ht="13.35" customHeight="1" x14ac:dyDescent="0.2">
      <c r="F7" s="204"/>
    </row>
    <row r="8" spans="1:6" ht="7.15" customHeight="1" x14ac:dyDescent="0.2"/>
    <row r="9" spans="1:6" s="1" customFormat="1" ht="39" customHeight="1" x14ac:dyDescent="0.2">
      <c r="A9" s="61" t="s">
        <v>183</v>
      </c>
      <c r="B9" s="62" t="s">
        <v>151</v>
      </c>
      <c r="C9" s="61" t="s">
        <v>264</v>
      </c>
      <c r="D9" s="61" t="s">
        <v>265</v>
      </c>
      <c r="E9" s="61" t="s">
        <v>266</v>
      </c>
      <c r="F9" s="205" t="s">
        <v>90</v>
      </c>
    </row>
    <row r="10" spans="1:6" s="32" customFormat="1" ht="9" customHeight="1" x14ac:dyDescent="0.2">
      <c r="A10" s="336">
        <v>1</v>
      </c>
      <c r="B10" s="337"/>
      <c r="C10" s="63">
        <v>2</v>
      </c>
      <c r="D10" s="63">
        <v>3</v>
      </c>
      <c r="E10" s="63">
        <v>4</v>
      </c>
      <c r="F10" s="206" t="s">
        <v>230</v>
      </c>
    </row>
    <row r="11" spans="1:6" ht="13.5" customHeight="1" x14ac:dyDescent="0.2">
      <c r="A11" s="319" t="s">
        <v>60</v>
      </c>
      <c r="B11" s="320"/>
      <c r="C11" s="64">
        <f>C12</f>
        <v>1630347</v>
      </c>
      <c r="D11" s="64">
        <f>SUM(C11)</f>
        <v>1630347</v>
      </c>
      <c r="E11" s="64">
        <f>E12</f>
        <v>811660.72</v>
      </c>
      <c r="F11" s="64">
        <f>E11/C11*100</f>
        <v>49.784537892853479</v>
      </c>
    </row>
    <row r="12" spans="1:6" ht="13.5" customHeight="1" x14ac:dyDescent="0.2">
      <c r="A12" s="321" t="s">
        <v>195</v>
      </c>
      <c r="B12" s="322"/>
      <c r="C12" s="15">
        <f t="shared" ref="C12:E14" si="0">C13</f>
        <v>1630347</v>
      </c>
      <c r="D12" s="15">
        <f t="shared" ref="D12:D16" si="1">SUM(C12)</f>
        <v>1630347</v>
      </c>
      <c r="E12" s="15">
        <f t="shared" si="0"/>
        <v>811660.72</v>
      </c>
      <c r="F12" s="15">
        <f t="shared" ref="F12:F76" si="2">E12/C12*100</f>
        <v>49.784537892853479</v>
      </c>
    </row>
    <row r="13" spans="1:6" ht="13.5" customHeight="1" x14ac:dyDescent="0.2">
      <c r="A13" s="317" t="s">
        <v>197</v>
      </c>
      <c r="B13" s="318"/>
      <c r="C13" s="16">
        <f t="shared" si="0"/>
        <v>1630347</v>
      </c>
      <c r="D13" s="16">
        <f t="shared" si="1"/>
        <v>1630347</v>
      </c>
      <c r="E13" s="16">
        <f t="shared" si="0"/>
        <v>811660.72</v>
      </c>
      <c r="F13" s="16">
        <f t="shared" si="2"/>
        <v>49.784537892853479</v>
      </c>
    </row>
    <row r="14" spans="1:6" ht="13.5" customHeight="1" x14ac:dyDescent="0.2">
      <c r="A14" s="327" t="s">
        <v>61</v>
      </c>
      <c r="B14" s="328"/>
      <c r="C14" s="17">
        <f t="shared" si="0"/>
        <v>1630347</v>
      </c>
      <c r="D14" s="17">
        <f t="shared" si="1"/>
        <v>1630347</v>
      </c>
      <c r="E14" s="17">
        <f t="shared" si="0"/>
        <v>811660.72</v>
      </c>
      <c r="F14" s="17">
        <f t="shared" si="2"/>
        <v>49.784537892853479</v>
      </c>
    </row>
    <row r="15" spans="1:6" ht="13.5" customHeight="1" x14ac:dyDescent="0.2">
      <c r="A15" s="329" t="s">
        <v>62</v>
      </c>
      <c r="B15" s="330"/>
      <c r="C15" s="18">
        <f>SUM(C16,C32,C73,C217,C224,C246,C251,C256)</f>
        <v>1630347</v>
      </c>
      <c r="D15" s="18">
        <f t="shared" si="1"/>
        <v>1630347</v>
      </c>
      <c r="E15" s="18">
        <f>SUM(E16,E32,E73,E217,E224,E246,E251)</f>
        <v>811660.72</v>
      </c>
      <c r="F15" s="17">
        <f t="shared" si="2"/>
        <v>49.784537892853479</v>
      </c>
    </row>
    <row r="16" spans="1:6" ht="13.5" customHeight="1" x14ac:dyDescent="0.2">
      <c r="A16" s="315" t="s">
        <v>194</v>
      </c>
      <c r="B16" s="316"/>
      <c r="C16" s="33">
        <f>C17</f>
        <v>1404700</v>
      </c>
      <c r="D16" s="33">
        <f t="shared" si="1"/>
        <v>1404700</v>
      </c>
      <c r="E16" s="33">
        <f>E17</f>
        <v>718090.87</v>
      </c>
      <c r="F16" s="33">
        <f t="shared" si="2"/>
        <v>51.120585890225669</v>
      </c>
    </row>
    <row r="17" spans="1:8" s="8" customFormat="1" ht="13.5" customHeight="1" x14ac:dyDescent="0.2">
      <c r="A17" s="325" t="s">
        <v>268</v>
      </c>
      <c r="B17" s="326"/>
      <c r="C17" s="52">
        <f>C18+C27</f>
        <v>1404700</v>
      </c>
      <c r="D17" s="52">
        <f t="shared" ref="D17:D75" si="3">SUM(C17)</f>
        <v>1404700</v>
      </c>
      <c r="E17" s="52">
        <f>E18+E27</f>
        <v>718090.87</v>
      </c>
      <c r="F17" s="52">
        <f t="shared" si="2"/>
        <v>51.120585890225669</v>
      </c>
      <c r="H17" s="153"/>
    </row>
    <row r="18" spans="1:8" s="8" customFormat="1" ht="13.5" customHeight="1" x14ac:dyDescent="0.2">
      <c r="A18" s="45">
        <v>31</v>
      </c>
      <c r="B18" s="66" t="s">
        <v>63</v>
      </c>
      <c r="C18" s="51">
        <f>C19+C23+C25</f>
        <v>1367200</v>
      </c>
      <c r="D18" s="51">
        <f t="shared" si="3"/>
        <v>1367200</v>
      </c>
      <c r="E18" s="51">
        <f>E19+E23+E25</f>
        <v>700067.63</v>
      </c>
      <c r="F18" s="51">
        <f t="shared" si="2"/>
        <v>51.2044784961966</v>
      </c>
    </row>
    <row r="19" spans="1:8" s="8" customFormat="1" ht="13.5" customHeight="1" x14ac:dyDescent="0.2">
      <c r="A19" s="45">
        <v>311</v>
      </c>
      <c r="B19" s="66" t="s">
        <v>101</v>
      </c>
      <c r="C19" s="51">
        <f>SUM(C20:C22)</f>
        <v>1121000</v>
      </c>
      <c r="D19" s="51">
        <f t="shared" si="3"/>
        <v>1121000</v>
      </c>
      <c r="E19" s="51">
        <f>SUM(E20:E22)</f>
        <v>579650.18000000005</v>
      </c>
      <c r="F19" s="51">
        <f t="shared" si="2"/>
        <v>51.708312221231047</v>
      </c>
    </row>
    <row r="20" spans="1:8" s="9" customFormat="1" ht="13.5" customHeight="1" x14ac:dyDescent="0.2">
      <c r="A20" s="10">
        <v>3111</v>
      </c>
      <c r="B20" s="68" t="s">
        <v>102</v>
      </c>
      <c r="C20" s="53">
        <v>1071000</v>
      </c>
      <c r="D20" s="53">
        <f t="shared" si="3"/>
        <v>1071000</v>
      </c>
      <c r="E20" s="53">
        <v>544867.85</v>
      </c>
      <c r="F20" s="53"/>
    </row>
    <row r="21" spans="1:8" s="9" customFormat="1" ht="13.5" customHeight="1" x14ac:dyDescent="0.2">
      <c r="A21" s="10">
        <v>3113</v>
      </c>
      <c r="B21" s="68" t="s">
        <v>65</v>
      </c>
      <c r="C21" s="53">
        <v>15000</v>
      </c>
      <c r="D21" s="53">
        <f t="shared" si="3"/>
        <v>15000</v>
      </c>
      <c r="E21" s="53">
        <v>12416.67</v>
      </c>
      <c r="F21" s="53"/>
    </row>
    <row r="22" spans="1:8" s="9" customFormat="1" ht="13.5" customHeight="1" x14ac:dyDescent="0.2">
      <c r="A22" s="10">
        <v>3114</v>
      </c>
      <c r="B22" s="68" t="s">
        <v>178</v>
      </c>
      <c r="C22" s="53">
        <v>35000</v>
      </c>
      <c r="D22" s="53">
        <f t="shared" si="3"/>
        <v>35000</v>
      </c>
      <c r="E22" s="53">
        <v>22365.66</v>
      </c>
      <c r="F22" s="53"/>
    </row>
    <row r="23" spans="1:8" s="8" customFormat="1" ht="13.5" customHeight="1" x14ac:dyDescent="0.2">
      <c r="A23" s="45">
        <v>312</v>
      </c>
      <c r="B23" s="66" t="s">
        <v>74</v>
      </c>
      <c r="C23" s="51">
        <f>C24</f>
        <v>59200</v>
      </c>
      <c r="D23" s="51">
        <f t="shared" si="3"/>
        <v>59200</v>
      </c>
      <c r="E23" s="51">
        <f>E24</f>
        <v>24775.1</v>
      </c>
      <c r="F23" s="51">
        <f t="shared" si="2"/>
        <v>41.849831081081078</v>
      </c>
    </row>
    <row r="24" spans="1:8" s="9" customFormat="1" ht="13.5" customHeight="1" x14ac:dyDescent="0.2">
      <c r="A24" s="10">
        <v>3121</v>
      </c>
      <c r="B24" s="10" t="s">
        <v>74</v>
      </c>
      <c r="C24" s="53">
        <v>59200</v>
      </c>
      <c r="D24" s="53">
        <f t="shared" si="3"/>
        <v>59200</v>
      </c>
      <c r="E24" s="53">
        <v>24775.1</v>
      </c>
      <c r="F24" s="53"/>
    </row>
    <row r="25" spans="1:8" s="8" customFormat="1" ht="13.5" customHeight="1" x14ac:dyDescent="0.2">
      <c r="A25" s="45">
        <v>313</v>
      </c>
      <c r="B25" s="66" t="s">
        <v>103</v>
      </c>
      <c r="C25" s="51">
        <f>C26</f>
        <v>187000</v>
      </c>
      <c r="D25" s="51">
        <f t="shared" si="3"/>
        <v>187000</v>
      </c>
      <c r="E25" s="51">
        <f>E26</f>
        <v>95642.35</v>
      </c>
      <c r="F25" s="51">
        <f t="shared" si="2"/>
        <v>51.145641711229949</v>
      </c>
    </row>
    <row r="26" spans="1:8" s="9" customFormat="1" ht="13.5" customHeight="1" x14ac:dyDescent="0.2">
      <c r="A26" s="10">
        <v>3132</v>
      </c>
      <c r="B26" s="68" t="s">
        <v>104</v>
      </c>
      <c r="C26" s="53">
        <v>187000</v>
      </c>
      <c r="D26" s="53">
        <f t="shared" si="3"/>
        <v>187000</v>
      </c>
      <c r="E26" s="53">
        <v>95642.35</v>
      </c>
      <c r="F26" s="53"/>
    </row>
    <row r="27" spans="1:8" s="8" customFormat="1" ht="13.5" customHeight="1" x14ac:dyDescent="0.2">
      <c r="A27" s="45">
        <v>32</v>
      </c>
      <c r="B27" s="66" t="s">
        <v>58</v>
      </c>
      <c r="C27" s="51">
        <f>C28+C30</f>
        <v>37500</v>
      </c>
      <c r="D27" s="51">
        <f t="shared" si="3"/>
        <v>37500</v>
      </c>
      <c r="E27" s="51">
        <f>E28+E30</f>
        <v>18023.239999999998</v>
      </c>
      <c r="F27" s="51">
        <f t="shared" si="2"/>
        <v>48.061973333333327</v>
      </c>
    </row>
    <row r="28" spans="1:8" s="8" customFormat="1" ht="13.5" customHeight="1" x14ac:dyDescent="0.2">
      <c r="A28" s="45">
        <v>321</v>
      </c>
      <c r="B28" s="66" t="s">
        <v>105</v>
      </c>
      <c r="C28" s="51">
        <f>C29</f>
        <v>32000</v>
      </c>
      <c r="D28" s="51">
        <f t="shared" si="3"/>
        <v>32000</v>
      </c>
      <c r="E28" s="51">
        <f>E29</f>
        <v>15713.24</v>
      </c>
      <c r="F28" s="51">
        <f t="shared" si="2"/>
        <v>49.103874999999995</v>
      </c>
    </row>
    <row r="29" spans="1:8" s="8" customFormat="1" ht="13.5" customHeight="1" x14ac:dyDescent="0.2">
      <c r="A29" s="10">
        <v>3212</v>
      </c>
      <c r="B29" s="68" t="s">
        <v>4</v>
      </c>
      <c r="C29" s="53">
        <v>32000</v>
      </c>
      <c r="D29" s="53">
        <f t="shared" si="3"/>
        <v>32000</v>
      </c>
      <c r="E29" s="53">
        <v>15713.24</v>
      </c>
      <c r="F29" s="51"/>
    </row>
    <row r="30" spans="1:8" s="8" customFormat="1" ht="13.5" customHeight="1" x14ac:dyDescent="0.2">
      <c r="A30" s="45">
        <v>329</v>
      </c>
      <c r="B30" s="66" t="s">
        <v>44</v>
      </c>
      <c r="C30" s="51">
        <f>C31</f>
        <v>5500</v>
      </c>
      <c r="D30" s="51">
        <f t="shared" si="3"/>
        <v>5500</v>
      </c>
      <c r="E30" s="51">
        <f>E31</f>
        <v>2310</v>
      </c>
      <c r="F30" s="51">
        <f t="shared" si="2"/>
        <v>42</v>
      </c>
    </row>
    <row r="31" spans="1:8" s="9" customFormat="1" ht="13.5" customHeight="1" x14ac:dyDescent="0.2">
      <c r="A31" s="10">
        <v>3295</v>
      </c>
      <c r="B31" s="68" t="s">
        <v>42</v>
      </c>
      <c r="C31" s="53">
        <v>5500</v>
      </c>
      <c r="D31" s="53">
        <f t="shared" si="3"/>
        <v>5500</v>
      </c>
      <c r="E31" s="53">
        <v>2310</v>
      </c>
      <c r="F31" s="53"/>
    </row>
    <row r="32" spans="1:8" s="21" customFormat="1" ht="25.5" customHeight="1" x14ac:dyDescent="0.2">
      <c r="A32" s="333" t="s">
        <v>196</v>
      </c>
      <c r="B32" s="334"/>
      <c r="C32" s="58">
        <f>C33</f>
        <v>70949</v>
      </c>
      <c r="D32" s="58">
        <f t="shared" si="3"/>
        <v>70949</v>
      </c>
      <c r="E32" s="58">
        <f>E33</f>
        <v>31652.95</v>
      </c>
      <c r="F32" s="58">
        <f t="shared" si="2"/>
        <v>44.613666154561727</v>
      </c>
    </row>
    <row r="33" spans="1:6" ht="13.5" customHeight="1" x14ac:dyDescent="0.2">
      <c r="A33" s="331" t="s">
        <v>279</v>
      </c>
      <c r="B33" s="332"/>
      <c r="C33" s="19">
        <f>C34+C37+C68</f>
        <v>70949</v>
      </c>
      <c r="D33" s="19">
        <f t="shared" si="3"/>
        <v>70949</v>
      </c>
      <c r="E33" s="19">
        <f>E34+E37+E68</f>
        <v>31652.95</v>
      </c>
      <c r="F33" s="19">
        <f t="shared" si="2"/>
        <v>44.613666154561727</v>
      </c>
    </row>
    <row r="34" spans="1:6" s="8" customFormat="1" ht="13.5" customHeight="1" x14ac:dyDescent="0.2">
      <c r="A34" s="45">
        <v>31</v>
      </c>
      <c r="B34" s="66" t="s">
        <v>63</v>
      </c>
      <c r="C34" s="35">
        <f>C35</f>
        <v>531</v>
      </c>
      <c r="D34" s="35">
        <f t="shared" si="3"/>
        <v>531</v>
      </c>
      <c r="E34" s="35">
        <f>E35</f>
        <v>318.54000000000002</v>
      </c>
      <c r="F34" s="35">
        <f t="shared" si="2"/>
        <v>59.988700564971751</v>
      </c>
    </row>
    <row r="35" spans="1:6" s="8" customFormat="1" ht="13.5" customHeight="1" x14ac:dyDescent="0.2">
      <c r="A35" s="45">
        <v>312</v>
      </c>
      <c r="B35" s="66" t="s">
        <v>74</v>
      </c>
      <c r="C35" s="35">
        <f>C36</f>
        <v>531</v>
      </c>
      <c r="D35" s="35">
        <f t="shared" si="3"/>
        <v>531</v>
      </c>
      <c r="E35" s="35">
        <f>E36</f>
        <v>318.54000000000002</v>
      </c>
      <c r="F35" s="35">
        <f t="shared" si="2"/>
        <v>59.988700564971751</v>
      </c>
    </row>
    <row r="36" spans="1:6" s="9" customFormat="1" ht="13.5" customHeight="1" x14ac:dyDescent="0.2">
      <c r="A36" s="10">
        <v>3121</v>
      </c>
      <c r="B36" s="68" t="s">
        <v>74</v>
      </c>
      <c r="C36" s="20">
        <v>531</v>
      </c>
      <c r="D36" s="20">
        <f t="shared" si="3"/>
        <v>531</v>
      </c>
      <c r="E36" s="20">
        <v>318.54000000000002</v>
      </c>
      <c r="F36" s="20"/>
    </row>
    <row r="37" spans="1:6" s="3" customFormat="1" ht="13.5" customHeight="1" x14ac:dyDescent="0.2">
      <c r="A37" s="34">
        <v>32</v>
      </c>
      <c r="B37" s="66" t="s">
        <v>58</v>
      </c>
      <c r="C37" s="51">
        <f>C38+C43+C50+C60+C62</f>
        <v>70408</v>
      </c>
      <c r="D37" s="51">
        <f t="shared" si="3"/>
        <v>70408</v>
      </c>
      <c r="E37" s="35">
        <f>E38+E43+E50+E60+E62</f>
        <v>31333.53</v>
      </c>
      <c r="F37" s="35">
        <f t="shared" si="2"/>
        <v>44.502797977502553</v>
      </c>
    </row>
    <row r="38" spans="1:6" s="3" customFormat="1" ht="13.5" customHeight="1" x14ac:dyDescent="0.2">
      <c r="A38" s="34">
        <v>321</v>
      </c>
      <c r="B38" s="65" t="s">
        <v>105</v>
      </c>
      <c r="C38" s="36">
        <f>SUM(C39:C42)</f>
        <v>3830</v>
      </c>
      <c r="D38" s="36">
        <f t="shared" si="3"/>
        <v>3830</v>
      </c>
      <c r="E38" s="36">
        <f>SUM(E39:E42)</f>
        <v>3423.59</v>
      </c>
      <c r="F38" s="36">
        <f t="shared" si="2"/>
        <v>89.388772845953</v>
      </c>
    </row>
    <row r="39" spans="1:6" s="5" customFormat="1" ht="13.5" customHeight="1" x14ac:dyDescent="0.2">
      <c r="A39" s="4" t="s">
        <v>1</v>
      </c>
      <c r="B39" s="13" t="s">
        <v>2</v>
      </c>
      <c r="C39" s="20">
        <v>2700</v>
      </c>
      <c r="D39" s="20">
        <f t="shared" si="3"/>
        <v>2700</v>
      </c>
      <c r="E39" s="20">
        <v>2316.84</v>
      </c>
      <c r="F39" s="20"/>
    </row>
    <row r="40" spans="1:6" s="5" customFormat="1" ht="13.5" customHeight="1" x14ac:dyDescent="0.2">
      <c r="A40" s="4" t="s">
        <v>3</v>
      </c>
      <c r="B40" s="13" t="s">
        <v>4</v>
      </c>
      <c r="C40" s="20"/>
      <c r="D40" s="20">
        <f t="shared" si="3"/>
        <v>0</v>
      </c>
      <c r="E40" s="20"/>
      <c r="F40" s="20"/>
    </row>
    <row r="41" spans="1:6" s="5" customFormat="1" ht="13.5" customHeight="1" x14ac:dyDescent="0.2">
      <c r="A41" s="4" t="s">
        <v>5</v>
      </c>
      <c r="B41" s="13" t="s">
        <v>6</v>
      </c>
      <c r="C41" s="20">
        <v>300</v>
      </c>
      <c r="D41" s="20">
        <f t="shared" si="3"/>
        <v>300</v>
      </c>
      <c r="E41" s="20">
        <v>643.75</v>
      </c>
      <c r="F41" s="20"/>
    </row>
    <row r="42" spans="1:6" s="5" customFormat="1" ht="13.5" customHeight="1" x14ac:dyDescent="0.2">
      <c r="A42" s="4" t="s">
        <v>7</v>
      </c>
      <c r="B42" s="13" t="s">
        <v>8</v>
      </c>
      <c r="C42" s="20">
        <v>830</v>
      </c>
      <c r="D42" s="20">
        <f t="shared" si="3"/>
        <v>830</v>
      </c>
      <c r="E42" s="20">
        <v>463</v>
      </c>
      <c r="F42" s="20"/>
    </row>
    <row r="43" spans="1:6" s="37" customFormat="1" ht="13.5" customHeight="1" x14ac:dyDescent="0.2">
      <c r="A43" s="34">
        <v>322</v>
      </c>
      <c r="B43" s="57" t="s">
        <v>106</v>
      </c>
      <c r="C43" s="36">
        <f>SUM(C44:C49)</f>
        <v>45885</v>
      </c>
      <c r="D43" s="36">
        <f t="shared" si="3"/>
        <v>45885</v>
      </c>
      <c r="E43" s="36">
        <f>SUM(E44:E49)</f>
        <v>20529.509999999998</v>
      </c>
      <c r="F43" s="36">
        <f t="shared" si="2"/>
        <v>44.741222621771819</v>
      </c>
    </row>
    <row r="44" spans="1:6" s="5" customFormat="1" ht="13.5" customHeight="1" x14ac:dyDescent="0.2">
      <c r="A44" s="4" t="s">
        <v>9</v>
      </c>
      <c r="B44" s="13" t="s">
        <v>10</v>
      </c>
      <c r="C44" s="20">
        <v>9005</v>
      </c>
      <c r="D44" s="20">
        <f t="shared" si="3"/>
        <v>9005</v>
      </c>
      <c r="E44" s="20">
        <v>4559.3900000000003</v>
      </c>
      <c r="F44" s="20"/>
    </row>
    <row r="45" spans="1:6" s="5" customFormat="1" ht="13.5" customHeight="1" x14ac:dyDescent="0.2">
      <c r="A45" s="12">
        <v>3222</v>
      </c>
      <c r="B45" s="13" t="s">
        <v>75</v>
      </c>
      <c r="C45" s="20"/>
      <c r="D45" s="20">
        <f t="shared" si="3"/>
        <v>0</v>
      </c>
      <c r="E45" s="20"/>
      <c r="F45" s="20"/>
    </row>
    <row r="46" spans="1:6" s="5" customFormat="1" ht="13.5" customHeight="1" x14ac:dyDescent="0.2">
      <c r="A46" s="4" t="s">
        <v>11</v>
      </c>
      <c r="B46" s="13" t="s">
        <v>12</v>
      </c>
      <c r="C46" s="20">
        <v>33180</v>
      </c>
      <c r="D46" s="20">
        <f t="shared" si="3"/>
        <v>33180</v>
      </c>
      <c r="E46" s="20">
        <v>15075.75</v>
      </c>
      <c r="F46" s="20"/>
    </row>
    <row r="47" spans="1:6" s="5" customFormat="1" ht="13.5" customHeight="1" x14ac:dyDescent="0.2">
      <c r="A47" s="4" t="s">
        <v>13</v>
      </c>
      <c r="B47" s="38" t="s">
        <v>14</v>
      </c>
      <c r="C47" s="20"/>
      <c r="D47" s="20">
        <f t="shared" si="3"/>
        <v>0</v>
      </c>
      <c r="E47" s="20"/>
      <c r="F47" s="20"/>
    </row>
    <row r="48" spans="1:6" s="5" customFormat="1" ht="13.5" customHeight="1" x14ac:dyDescent="0.2">
      <c r="A48" s="4" t="s">
        <v>15</v>
      </c>
      <c r="B48" s="13" t="s">
        <v>16</v>
      </c>
      <c r="C48" s="20">
        <v>3500</v>
      </c>
      <c r="D48" s="20">
        <f t="shared" si="3"/>
        <v>3500</v>
      </c>
      <c r="E48" s="20">
        <v>436.25</v>
      </c>
      <c r="F48" s="20"/>
    </row>
    <row r="49" spans="1:8" s="5" customFormat="1" ht="13.5" customHeight="1" x14ac:dyDescent="0.2">
      <c r="A49" s="12">
        <v>3227</v>
      </c>
      <c r="B49" s="13" t="s">
        <v>158</v>
      </c>
      <c r="C49" s="20">
        <v>200</v>
      </c>
      <c r="D49" s="20">
        <f t="shared" si="3"/>
        <v>200</v>
      </c>
      <c r="E49" s="20">
        <v>458.12</v>
      </c>
      <c r="F49" s="20"/>
    </row>
    <row r="50" spans="1:8" s="37" customFormat="1" ht="13.5" customHeight="1" x14ac:dyDescent="0.2">
      <c r="A50" s="34">
        <v>323</v>
      </c>
      <c r="B50" s="57" t="s">
        <v>107</v>
      </c>
      <c r="C50" s="36">
        <f>SUM(C51:C59)</f>
        <v>17173</v>
      </c>
      <c r="D50" s="36">
        <f t="shared" si="3"/>
        <v>17173</v>
      </c>
      <c r="E50" s="36">
        <f>SUM(E51:E59)</f>
        <v>5937.4100000000008</v>
      </c>
      <c r="F50" s="36">
        <f t="shared" si="2"/>
        <v>34.574098876142791</v>
      </c>
    </row>
    <row r="51" spans="1:8" s="5" customFormat="1" ht="13.5" customHeight="1" x14ac:dyDescent="0.2">
      <c r="A51" s="4" t="s">
        <v>17</v>
      </c>
      <c r="B51" s="13" t="s">
        <v>18</v>
      </c>
      <c r="C51" s="20">
        <v>1603</v>
      </c>
      <c r="D51" s="20">
        <f t="shared" si="3"/>
        <v>1603</v>
      </c>
      <c r="E51" s="20">
        <v>476.85</v>
      </c>
      <c r="F51" s="20"/>
    </row>
    <row r="52" spans="1:8" s="5" customFormat="1" ht="13.5" customHeight="1" x14ac:dyDescent="0.2">
      <c r="A52" s="4" t="s">
        <v>19</v>
      </c>
      <c r="B52" s="13" t="s">
        <v>20</v>
      </c>
      <c r="C52" s="20"/>
      <c r="D52" s="20">
        <f t="shared" si="3"/>
        <v>0</v>
      </c>
      <c r="E52" s="20"/>
      <c r="F52" s="20"/>
    </row>
    <row r="53" spans="1:8" s="5" customFormat="1" ht="13.5" customHeight="1" x14ac:dyDescent="0.2">
      <c r="A53" s="4" t="s">
        <v>21</v>
      </c>
      <c r="B53" s="13" t="s">
        <v>22</v>
      </c>
      <c r="C53" s="20"/>
      <c r="D53" s="20">
        <f t="shared" si="3"/>
        <v>0</v>
      </c>
      <c r="E53" s="20"/>
      <c r="F53" s="20"/>
    </row>
    <row r="54" spans="1:8" s="5" customFormat="1" ht="13.5" customHeight="1" x14ac:dyDescent="0.2">
      <c r="A54" s="4" t="s">
        <v>23</v>
      </c>
      <c r="B54" s="13" t="s">
        <v>24</v>
      </c>
      <c r="C54" s="20">
        <v>11000</v>
      </c>
      <c r="D54" s="20">
        <f t="shared" si="3"/>
        <v>11000</v>
      </c>
      <c r="E54" s="20">
        <v>4637.3900000000003</v>
      </c>
      <c r="F54" s="20"/>
    </row>
    <row r="55" spans="1:8" s="5" customFormat="1" ht="13.5" customHeight="1" x14ac:dyDescent="0.2">
      <c r="A55" s="12">
        <v>3235</v>
      </c>
      <c r="B55" s="13" t="s">
        <v>76</v>
      </c>
      <c r="C55" s="20">
        <v>0</v>
      </c>
      <c r="D55" s="20">
        <f t="shared" si="3"/>
        <v>0</v>
      </c>
      <c r="E55" s="20"/>
      <c r="F55" s="20"/>
    </row>
    <row r="56" spans="1:8" s="5" customFormat="1" ht="13.5" customHeight="1" x14ac:dyDescent="0.2">
      <c r="A56" s="4" t="s">
        <v>25</v>
      </c>
      <c r="B56" s="13" t="s">
        <v>26</v>
      </c>
      <c r="C56" s="20">
        <v>3300</v>
      </c>
      <c r="D56" s="20">
        <f t="shared" si="3"/>
        <v>3300</v>
      </c>
      <c r="E56" s="20">
        <v>240.37</v>
      </c>
      <c r="F56" s="20"/>
    </row>
    <row r="57" spans="1:8" s="5" customFormat="1" ht="13.5" customHeight="1" x14ac:dyDescent="0.2">
      <c r="A57" s="4" t="s">
        <v>27</v>
      </c>
      <c r="B57" s="13" t="s">
        <v>28</v>
      </c>
      <c r="C57" s="20"/>
      <c r="D57" s="20">
        <f t="shared" si="3"/>
        <v>0</v>
      </c>
      <c r="E57" s="20"/>
      <c r="F57" s="20"/>
    </row>
    <row r="58" spans="1:8" s="5" customFormat="1" ht="13.5" customHeight="1" x14ac:dyDescent="0.2">
      <c r="A58" s="4" t="s">
        <v>29</v>
      </c>
      <c r="B58" s="13" t="s">
        <v>30</v>
      </c>
      <c r="C58" s="20">
        <v>770</v>
      </c>
      <c r="D58" s="20">
        <f t="shared" si="3"/>
        <v>770</v>
      </c>
      <c r="E58" s="20">
        <v>459.05</v>
      </c>
      <c r="F58" s="20"/>
    </row>
    <row r="59" spans="1:8" s="5" customFormat="1" ht="13.5" customHeight="1" x14ac:dyDescent="0.2">
      <c r="A59" s="4" t="s">
        <v>31</v>
      </c>
      <c r="B59" s="13" t="s">
        <v>32</v>
      </c>
      <c r="C59" s="20">
        <v>500</v>
      </c>
      <c r="D59" s="20">
        <f t="shared" si="3"/>
        <v>500</v>
      </c>
      <c r="E59" s="20">
        <v>123.75</v>
      </c>
      <c r="F59" s="20"/>
    </row>
    <row r="60" spans="1:8" s="54" customFormat="1" ht="23.25" customHeight="1" x14ac:dyDescent="0.2">
      <c r="A60" s="49">
        <v>324</v>
      </c>
      <c r="B60" s="69" t="s">
        <v>34</v>
      </c>
      <c r="C60" s="55">
        <v>0</v>
      </c>
      <c r="D60" s="55">
        <f t="shared" si="3"/>
        <v>0</v>
      </c>
      <c r="E60" s="55">
        <v>0</v>
      </c>
      <c r="F60" s="55" t="e">
        <f t="shared" si="2"/>
        <v>#DIV/0!</v>
      </c>
      <c r="H60" s="37"/>
    </row>
    <row r="61" spans="1:8" s="5" customFormat="1" ht="13.5" customHeight="1" x14ac:dyDescent="0.2">
      <c r="A61" s="4" t="s">
        <v>33</v>
      </c>
      <c r="B61" s="13" t="s">
        <v>34</v>
      </c>
      <c r="C61" s="20"/>
      <c r="D61" s="20">
        <f t="shared" si="3"/>
        <v>0</v>
      </c>
      <c r="E61" s="20"/>
      <c r="F61" s="20"/>
    </row>
    <row r="62" spans="1:8" s="37" customFormat="1" ht="13.5" customHeight="1" x14ac:dyDescent="0.2">
      <c r="A62" s="34">
        <v>329</v>
      </c>
      <c r="B62" s="70" t="s">
        <v>44</v>
      </c>
      <c r="C62" s="36">
        <f>SUM(C63:C67)</f>
        <v>3520</v>
      </c>
      <c r="D62" s="36">
        <f t="shared" si="3"/>
        <v>3520</v>
      </c>
      <c r="E62" s="36">
        <f>SUM(E63:E67)</f>
        <v>1443.02</v>
      </c>
      <c r="F62" s="36">
        <f t="shared" si="2"/>
        <v>40.994886363636361</v>
      </c>
    </row>
    <row r="63" spans="1:8" s="5" customFormat="1" ht="13.5" customHeight="1" x14ac:dyDescent="0.2">
      <c r="A63" s="4" t="s">
        <v>35</v>
      </c>
      <c r="B63" s="13" t="s">
        <v>36</v>
      </c>
      <c r="C63" s="20">
        <v>550</v>
      </c>
      <c r="D63" s="20">
        <f t="shared" si="3"/>
        <v>550</v>
      </c>
      <c r="E63" s="20">
        <v>0</v>
      </c>
      <c r="F63" s="20"/>
    </row>
    <row r="64" spans="1:8" s="5" customFormat="1" ht="13.5" customHeight="1" x14ac:dyDescent="0.2">
      <c r="A64" s="4" t="s">
        <v>37</v>
      </c>
      <c r="B64" s="13" t="s">
        <v>38</v>
      </c>
      <c r="C64" s="20">
        <v>1500</v>
      </c>
      <c r="D64" s="20">
        <f t="shared" si="3"/>
        <v>1500</v>
      </c>
      <c r="E64" s="20"/>
      <c r="F64" s="20"/>
    </row>
    <row r="65" spans="1:6" s="5" customFormat="1" ht="13.5" customHeight="1" x14ac:dyDescent="0.2">
      <c r="A65" s="4" t="s">
        <v>39</v>
      </c>
      <c r="B65" s="13" t="s">
        <v>40</v>
      </c>
      <c r="C65" s="20">
        <v>240</v>
      </c>
      <c r="D65" s="20">
        <f t="shared" si="3"/>
        <v>240</v>
      </c>
      <c r="E65" s="20">
        <v>190</v>
      </c>
      <c r="F65" s="20"/>
    </row>
    <row r="66" spans="1:6" s="5" customFormat="1" ht="13.5" customHeight="1" x14ac:dyDescent="0.2">
      <c r="A66" s="4" t="s">
        <v>41</v>
      </c>
      <c r="B66" s="13" t="s">
        <v>42</v>
      </c>
      <c r="C66" s="20">
        <v>170</v>
      </c>
      <c r="D66" s="20">
        <f t="shared" si="3"/>
        <v>170</v>
      </c>
      <c r="E66" s="20">
        <v>112.72</v>
      </c>
      <c r="F66" s="20"/>
    </row>
    <row r="67" spans="1:6" s="5" customFormat="1" ht="13.5" customHeight="1" x14ac:dyDescent="0.2">
      <c r="A67" s="4" t="s">
        <v>43</v>
      </c>
      <c r="B67" s="13" t="s">
        <v>44</v>
      </c>
      <c r="C67" s="20">
        <v>1060</v>
      </c>
      <c r="D67" s="20">
        <f t="shared" si="3"/>
        <v>1060</v>
      </c>
      <c r="E67" s="20">
        <v>1140.3</v>
      </c>
      <c r="F67" s="20"/>
    </row>
    <row r="68" spans="1:6" s="37" customFormat="1" ht="13.5" customHeight="1" x14ac:dyDescent="0.2">
      <c r="A68" s="34">
        <v>34</v>
      </c>
      <c r="B68" s="70" t="s">
        <v>59</v>
      </c>
      <c r="C68" s="36">
        <f>C69</f>
        <v>10</v>
      </c>
      <c r="D68" s="36">
        <f t="shared" si="3"/>
        <v>10</v>
      </c>
      <c r="E68" s="36">
        <f>E69</f>
        <v>0.88</v>
      </c>
      <c r="F68" s="36">
        <f t="shared" si="2"/>
        <v>8.7999999999999989</v>
      </c>
    </row>
    <row r="69" spans="1:6" s="37" customFormat="1" ht="13.5" customHeight="1" x14ac:dyDescent="0.2">
      <c r="A69" s="34">
        <v>343</v>
      </c>
      <c r="B69" s="57" t="s">
        <v>108</v>
      </c>
      <c r="C69" s="36">
        <f>SUM(C70:C72)</f>
        <v>10</v>
      </c>
      <c r="D69" s="36">
        <f t="shared" si="3"/>
        <v>10</v>
      </c>
      <c r="E69" s="36">
        <f>SUM(E70:E72)</f>
        <v>0.88</v>
      </c>
      <c r="F69" s="36">
        <f t="shared" si="2"/>
        <v>8.7999999999999989</v>
      </c>
    </row>
    <row r="70" spans="1:6" s="5" customFormat="1" ht="13.5" customHeight="1" x14ac:dyDescent="0.2">
      <c r="A70" s="4" t="s">
        <v>45</v>
      </c>
      <c r="B70" s="13" t="s">
        <v>46</v>
      </c>
      <c r="C70" s="20"/>
      <c r="D70" s="20">
        <f t="shared" si="3"/>
        <v>0</v>
      </c>
      <c r="E70" s="20"/>
      <c r="F70" s="20"/>
    </row>
    <row r="71" spans="1:6" s="5" customFormat="1" ht="13.5" customHeight="1" x14ac:dyDescent="0.2">
      <c r="A71" s="4" t="s">
        <v>47</v>
      </c>
      <c r="B71" s="13" t="s">
        <v>48</v>
      </c>
      <c r="C71" s="20">
        <v>10</v>
      </c>
      <c r="D71" s="20">
        <f t="shared" si="3"/>
        <v>10</v>
      </c>
      <c r="E71" s="20">
        <v>0.88</v>
      </c>
      <c r="F71" s="20"/>
    </row>
    <row r="72" spans="1:6" s="5" customFormat="1" ht="13.5" customHeight="1" x14ac:dyDescent="0.2">
      <c r="A72" s="12">
        <v>3434</v>
      </c>
      <c r="B72" s="13" t="s">
        <v>66</v>
      </c>
      <c r="C72" s="20">
        <v>0</v>
      </c>
      <c r="D72" s="20">
        <f t="shared" si="3"/>
        <v>0</v>
      </c>
      <c r="E72" s="20"/>
      <c r="F72" s="20"/>
    </row>
    <row r="73" spans="1:6" s="5" customFormat="1" ht="24" customHeight="1" x14ac:dyDescent="0.2">
      <c r="A73" s="338" t="s">
        <v>198</v>
      </c>
      <c r="B73" s="339"/>
      <c r="C73" s="59">
        <f>C74+C110+C130+C177+C199+C207</f>
        <v>58520</v>
      </c>
      <c r="D73" s="59">
        <f t="shared" si="3"/>
        <v>58520</v>
      </c>
      <c r="E73" s="59">
        <f>E74+E110+E130+E177+E199+E207</f>
        <v>20723.71</v>
      </c>
      <c r="F73" s="59">
        <f t="shared" si="2"/>
        <v>35.413038277511959</v>
      </c>
    </row>
    <row r="74" spans="1:6" s="5" customFormat="1" ht="13.5" customHeight="1" x14ac:dyDescent="0.2">
      <c r="A74" s="323" t="s">
        <v>170</v>
      </c>
      <c r="B74" s="324"/>
      <c r="C74" s="56">
        <f>C75+C82+C100</f>
        <v>11100</v>
      </c>
      <c r="D74" s="56">
        <f t="shared" si="3"/>
        <v>11100</v>
      </c>
      <c r="E74" s="56">
        <f>E75+E82+E100</f>
        <v>6359.7800000000007</v>
      </c>
      <c r="F74" s="56">
        <f t="shared" si="2"/>
        <v>57.295315315315321</v>
      </c>
    </row>
    <row r="75" spans="1:6" s="3" customFormat="1" ht="13.5" customHeight="1" x14ac:dyDescent="0.2">
      <c r="A75" s="34">
        <v>31</v>
      </c>
      <c r="B75" s="65" t="s">
        <v>63</v>
      </c>
      <c r="C75" s="35">
        <f>C76+C80+C78</f>
        <v>1515</v>
      </c>
      <c r="D75" s="35">
        <f t="shared" si="3"/>
        <v>1515</v>
      </c>
      <c r="E75" s="35">
        <f>E76+E80+E78</f>
        <v>2162.2200000000003</v>
      </c>
      <c r="F75" s="35">
        <f t="shared" si="2"/>
        <v>142.72079207920794</v>
      </c>
    </row>
    <row r="76" spans="1:6" s="3" customFormat="1" ht="13.5" customHeight="1" x14ac:dyDescent="0.2">
      <c r="A76" s="34">
        <v>311</v>
      </c>
      <c r="B76" s="65" t="s">
        <v>101</v>
      </c>
      <c r="C76" s="36">
        <f>C77</f>
        <v>1300</v>
      </c>
      <c r="D76" s="36">
        <f t="shared" ref="D76:D140" si="4">SUM(C76)</f>
        <v>1300</v>
      </c>
      <c r="E76" s="36">
        <f>E77</f>
        <v>1855.98</v>
      </c>
      <c r="F76" s="36">
        <f t="shared" si="2"/>
        <v>142.7676923076923</v>
      </c>
    </row>
    <row r="77" spans="1:6" s="9" customFormat="1" ht="13.5" customHeight="1" x14ac:dyDescent="0.2">
      <c r="A77" s="4" t="s">
        <v>64</v>
      </c>
      <c r="B77" s="13" t="s">
        <v>65</v>
      </c>
      <c r="C77" s="20">
        <v>1300</v>
      </c>
      <c r="D77" s="20">
        <f t="shared" si="4"/>
        <v>1300</v>
      </c>
      <c r="E77" s="20">
        <v>1855.98</v>
      </c>
      <c r="F77" s="20"/>
    </row>
    <row r="78" spans="1:6" s="9" customFormat="1" ht="13.5" customHeight="1" x14ac:dyDescent="0.2">
      <c r="A78" s="45">
        <v>312</v>
      </c>
      <c r="B78" s="66" t="s">
        <v>74</v>
      </c>
      <c r="C78" s="35">
        <f>C79</f>
        <v>0</v>
      </c>
      <c r="D78" s="35">
        <f t="shared" si="4"/>
        <v>0</v>
      </c>
      <c r="E78" s="35">
        <f>E79</f>
        <v>0</v>
      </c>
      <c r="F78" s="35" t="e">
        <f t="shared" ref="F78:F142" si="5">E78/C78*100</f>
        <v>#DIV/0!</v>
      </c>
    </row>
    <row r="79" spans="1:6" s="9" customFormat="1" ht="13.5" customHeight="1" x14ac:dyDescent="0.2">
      <c r="A79" s="10">
        <v>3121</v>
      </c>
      <c r="B79" s="68" t="s">
        <v>74</v>
      </c>
      <c r="C79" s="20"/>
      <c r="D79" s="20">
        <f t="shared" si="4"/>
        <v>0</v>
      </c>
      <c r="E79" s="20"/>
      <c r="F79" s="20"/>
    </row>
    <row r="80" spans="1:6" s="8" customFormat="1" ht="13.5" customHeight="1" x14ac:dyDescent="0.2">
      <c r="A80" s="34">
        <v>313</v>
      </c>
      <c r="B80" s="65" t="s">
        <v>103</v>
      </c>
      <c r="C80" s="36">
        <f>C81</f>
        <v>215</v>
      </c>
      <c r="D80" s="36">
        <f t="shared" si="4"/>
        <v>215</v>
      </c>
      <c r="E80" s="36">
        <f>E81</f>
        <v>306.24</v>
      </c>
      <c r="F80" s="36">
        <f t="shared" si="5"/>
        <v>142.43720930232558</v>
      </c>
    </row>
    <row r="81" spans="1:6" s="9" customFormat="1" ht="13.5" customHeight="1" x14ac:dyDescent="0.2">
      <c r="A81" s="12">
        <v>3132</v>
      </c>
      <c r="B81" s="68" t="s">
        <v>104</v>
      </c>
      <c r="C81" s="20">
        <v>215</v>
      </c>
      <c r="D81" s="20">
        <f t="shared" si="4"/>
        <v>215</v>
      </c>
      <c r="E81" s="20">
        <v>306.24</v>
      </c>
      <c r="F81" s="20"/>
    </row>
    <row r="82" spans="1:6" s="3" customFormat="1" ht="13.5" customHeight="1" x14ac:dyDescent="0.2">
      <c r="A82" s="34">
        <v>32</v>
      </c>
      <c r="B82" s="65" t="s">
        <v>58</v>
      </c>
      <c r="C82" s="44">
        <f>C83+C86+C91+C97</f>
        <v>3550</v>
      </c>
      <c r="D82" s="44">
        <f t="shared" si="4"/>
        <v>3550</v>
      </c>
      <c r="E82" s="44">
        <f>E83+E86+E91+E97</f>
        <v>717.56</v>
      </c>
      <c r="F82" s="44">
        <f t="shared" si="5"/>
        <v>20.212957746478871</v>
      </c>
    </row>
    <row r="83" spans="1:6" s="3" customFormat="1" ht="13.5" customHeight="1" x14ac:dyDescent="0.2">
      <c r="A83" s="34">
        <v>321</v>
      </c>
      <c r="B83" s="65" t="s">
        <v>105</v>
      </c>
      <c r="C83" s="35">
        <f>SUM(C84:C85)</f>
        <v>10</v>
      </c>
      <c r="D83" s="35">
        <f t="shared" si="4"/>
        <v>10</v>
      </c>
      <c r="E83" s="35">
        <f>SUM(E84:E85)</f>
        <v>29.56</v>
      </c>
      <c r="F83" s="35">
        <f t="shared" si="5"/>
        <v>295.60000000000002</v>
      </c>
    </row>
    <row r="84" spans="1:6" s="6" customFormat="1" ht="13.5" customHeight="1" x14ac:dyDescent="0.2">
      <c r="A84" s="4" t="s">
        <v>1</v>
      </c>
      <c r="B84" s="13" t="s">
        <v>2</v>
      </c>
      <c r="C84" s="20"/>
      <c r="D84" s="20">
        <f t="shared" si="4"/>
        <v>0</v>
      </c>
      <c r="E84" s="20"/>
      <c r="F84" s="20"/>
    </row>
    <row r="85" spans="1:6" s="6" customFormat="1" ht="13.5" customHeight="1" x14ac:dyDescent="0.2">
      <c r="A85" s="12">
        <v>3212</v>
      </c>
      <c r="B85" s="13" t="s">
        <v>4</v>
      </c>
      <c r="C85" s="20">
        <v>10</v>
      </c>
      <c r="D85" s="20"/>
      <c r="E85" s="20">
        <v>29.56</v>
      </c>
      <c r="F85" s="20"/>
    </row>
    <row r="86" spans="1:6" s="3" customFormat="1" ht="13.5" customHeight="1" x14ac:dyDescent="0.2">
      <c r="A86" s="34">
        <v>322</v>
      </c>
      <c r="B86" s="57" t="s">
        <v>106</v>
      </c>
      <c r="C86" s="71">
        <f>SUM(C87:C90)</f>
        <v>500</v>
      </c>
      <c r="D86" s="71">
        <f t="shared" si="4"/>
        <v>500</v>
      </c>
      <c r="E86" s="71">
        <f>SUM(E87:E90)</f>
        <v>0</v>
      </c>
      <c r="F86" s="71">
        <f t="shared" si="5"/>
        <v>0</v>
      </c>
    </row>
    <row r="87" spans="1:6" s="9" customFormat="1" ht="13.5" customHeight="1" x14ac:dyDescent="0.2">
      <c r="A87" s="4" t="s">
        <v>9</v>
      </c>
      <c r="B87" s="13" t="s">
        <v>10</v>
      </c>
      <c r="C87" s="20"/>
      <c r="D87" s="20">
        <f t="shared" si="4"/>
        <v>0</v>
      </c>
      <c r="E87" s="20"/>
      <c r="F87" s="20"/>
    </row>
    <row r="88" spans="1:6" s="9" customFormat="1" ht="13.5" customHeight="1" x14ac:dyDescent="0.2">
      <c r="A88" s="4" t="s">
        <v>11</v>
      </c>
      <c r="B88" s="13" t="s">
        <v>12</v>
      </c>
      <c r="C88" s="20"/>
      <c r="D88" s="20">
        <f t="shared" si="4"/>
        <v>0</v>
      </c>
      <c r="E88" s="20"/>
      <c r="F88" s="20"/>
    </row>
    <row r="89" spans="1:6" s="9" customFormat="1" ht="13.5" customHeight="1" x14ac:dyDescent="0.2">
      <c r="A89" s="4" t="s">
        <v>13</v>
      </c>
      <c r="B89" s="13" t="s">
        <v>14</v>
      </c>
      <c r="C89" s="20">
        <v>500</v>
      </c>
      <c r="D89" s="20">
        <f t="shared" si="4"/>
        <v>500</v>
      </c>
      <c r="E89" s="20"/>
      <c r="F89" s="20"/>
    </row>
    <row r="90" spans="1:6" s="9" customFormat="1" ht="13.5" customHeight="1" x14ac:dyDescent="0.2">
      <c r="A90" s="4" t="s">
        <v>15</v>
      </c>
      <c r="B90" s="13" t="s">
        <v>16</v>
      </c>
      <c r="C90" s="20"/>
      <c r="D90" s="20">
        <f t="shared" si="4"/>
        <v>0</v>
      </c>
      <c r="E90" s="20"/>
      <c r="F90" s="20"/>
    </row>
    <row r="91" spans="1:6" s="8" customFormat="1" ht="13.5" customHeight="1" x14ac:dyDescent="0.2">
      <c r="A91" s="34">
        <v>323</v>
      </c>
      <c r="B91" s="57" t="s">
        <v>107</v>
      </c>
      <c r="C91" s="71">
        <f>SUM(C92:C96)</f>
        <v>1500</v>
      </c>
      <c r="D91" s="71">
        <f t="shared" si="4"/>
        <v>1500</v>
      </c>
      <c r="E91" s="71">
        <f>SUM(E92:E96)</f>
        <v>688</v>
      </c>
      <c r="F91" s="71">
        <f t="shared" si="5"/>
        <v>45.866666666666667</v>
      </c>
    </row>
    <row r="92" spans="1:6" s="9" customFormat="1" ht="13.5" customHeight="1" x14ac:dyDescent="0.2">
      <c r="A92" s="12">
        <v>3231</v>
      </c>
      <c r="B92" s="13" t="s">
        <v>18</v>
      </c>
      <c r="C92" s="20"/>
      <c r="D92" s="20">
        <f t="shared" si="4"/>
        <v>0</v>
      </c>
      <c r="E92" s="72"/>
      <c r="F92" s="72"/>
    </row>
    <row r="93" spans="1:6" s="9" customFormat="1" ht="13.5" customHeight="1" x14ac:dyDescent="0.2">
      <c r="A93" s="4" t="s">
        <v>19</v>
      </c>
      <c r="B93" s="13" t="s">
        <v>20</v>
      </c>
      <c r="C93" s="20">
        <v>1500</v>
      </c>
      <c r="D93" s="20">
        <f t="shared" si="4"/>
        <v>1500</v>
      </c>
      <c r="E93" s="20">
        <v>688</v>
      </c>
      <c r="F93" s="20"/>
    </row>
    <row r="94" spans="1:6" s="9" customFormat="1" ht="13.5" customHeight="1" x14ac:dyDescent="0.2">
      <c r="A94" s="4" t="s">
        <v>23</v>
      </c>
      <c r="B94" s="13" t="s">
        <v>24</v>
      </c>
      <c r="C94" s="20"/>
      <c r="D94" s="20">
        <f t="shared" si="4"/>
        <v>0</v>
      </c>
      <c r="E94" s="20"/>
      <c r="F94" s="20"/>
    </row>
    <row r="95" spans="1:6" s="9" customFormat="1" ht="13.5" customHeight="1" x14ac:dyDescent="0.2">
      <c r="A95" s="12">
        <v>3237</v>
      </c>
      <c r="B95" s="13" t="s">
        <v>28</v>
      </c>
      <c r="C95" s="20"/>
      <c r="D95" s="20">
        <f t="shared" si="4"/>
        <v>0</v>
      </c>
      <c r="E95" s="20"/>
      <c r="F95" s="20"/>
    </row>
    <row r="96" spans="1:6" s="9" customFormat="1" ht="13.5" customHeight="1" x14ac:dyDescent="0.2">
      <c r="A96" s="4" t="s">
        <v>31</v>
      </c>
      <c r="B96" s="13" t="s">
        <v>32</v>
      </c>
      <c r="C96" s="20"/>
      <c r="D96" s="20">
        <f t="shared" si="4"/>
        <v>0</v>
      </c>
      <c r="E96" s="20"/>
      <c r="F96" s="20"/>
    </row>
    <row r="97" spans="1:6" s="8" customFormat="1" ht="13.5" customHeight="1" x14ac:dyDescent="0.2">
      <c r="A97" s="34">
        <v>329</v>
      </c>
      <c r="B97" s="57" t="s">
        <v>44</v>
      </c>
      <c r="C97" s="71">
        <f>SUM(C98:C99)</f>
        <v>1540</v>
      </c>
      <c r="D97" s="71">
        <f t="shared" si="4"/>
        <v>1540</v>
      </c>
      <c r="E97" s="71">
        <f>SUM(E98:E99)</f>
        <v>0</v>
      </c>
      <c r="F97" s="71">
        <f t="shared" si="5"/>
        <v>0</v>
      </c>
    </row>
    <row r="98" spans="1:6" s="9" customFormat="1" ht="13.5" customHeight="1" x14ac:dyDescent="0.2">
      <c r="A98" s="4" t="s">
        <v>37</v>
      </c>
      <c r="B98" s="38" t="s">
        <v>38</v>
      </c>
      <c r="C98" s="20">
        <v>1440</v>
      </c>
      <c r="D98" s="20">
        <f t="shared" si="4"/>
        <v>1440</v>
      </c>
      <c r="E98" s="20"/>
      <c r="F98" s="20"/>
    </row>
    <row r="99" spans="1:6" s="9" customFormat="1" ht="13.5" customHeight="1" x14ac:dyDescent="0.2">
      <c r="A99" s="4" t="s">
        <v>43</v>
      </c>
      <c r="B99" s="13" t="s">
        <v>44</v>
      </c>
      <c r="C99" s="20">
        <v>100</v>
      </c>
      <c r="D99" s="20">
        <f t="shared" si="4"/>
        <v>100</v>
      </c>
      <c r="E99" s="20"/>
      <c r="F99" s="20"/>
    </row>
    <row r="100" spans="1:6" s="37" customFormat="1" ht="13.5" customHeight="1" x14ac:dyDescent="0.2">
      <c r="A100" s="34">
        <v>42</v>
      </c>
      <c r="B100" s="70" t="s">
        <v>109</v>
      </c>
      <c r="C100" s="36">
        <f>C101+C108</f>
        <v>6035</v>
      </c>
      <c r="D100" s="36">
        <f t="shared" si="4"/>
        <v>6035</v>
      </c>
      <c r="E100" s="36">
        <f>E101+E108</f>
        <v>3480</v>
      </c>
      <c r="F100" s="36">
        <f t="shared" si="5"/>
        <v>57.663628831814421</v>
      </c>
    </row>
    <row r="101" spans="1:6" s="37" customFormat="1" ht="13.5" customHeight="1" x14ac:dyDescent="0.2">
      <c r="A101" s="34">
        <v>422</v>
      </c>
      <c r="B101" s="57" t="s">
        <v>110</v>
      </c>
      <c r="C101" s="71">
        <f>SUM(C102:C107)</f>
        <v>5635</v>
      </c>
      <c r="D101" s="71">
        <f t="shared" si="4"/>
        <v>5635</v>
      </c>
      <c r="E101" s="71">
        <f>SUM(E102:E107)</f>
        <v>3465</v>
      </c>
      <c r="F101" s="71">
        <f t="shared" si="5"/>
        <v>61.490683229813669</v>
      </c>
    </row>
    <row r="102" spans="1:6" s="9" customFormat="1" ht="13.5" customHeight="1" x14ac:dyDescent="0.2">
      <c r="A102" s="39" t="s">
        <v>67</v>
      </c>
      <c r="B102" s="13" t="s">
        <v>68</v>
      </c>
      <c r="C102" s="20">
        <v>3100</v>
      </c>
      <c r="D102" s="20">
        <f t="shared" si="4"/>
        <v>3100</v>
      </c>
      <c r="E102" s="20">
        <v>3465</v>
      </c>
      <c r="F102" s="20"/>
    </row>
    <row r="103" spans="1:6" s="9" customFormat="1" ht="13.5" customHeight="1" x14ac:dyDescent="0.2">
      <c r="A103" s="39">
        <v>4222</v>
      </c>
      <c r="B103" s="13" t="s">
        <v>86</v>
      </c>
      <c r="C103" s="20"/>
      <c r="D103" s="20">
        <f t="shared" si="4"/>
        <v>0</v>
      </c>
      <c r="E103" s="20"/>
      <c r="F103" s="20"/>
    </row>
    <row r="104" spans="1:6" s="9" customFormat="1" ht="13.5" customHeight="1" x14ac:dyDescent="0.2">
      <c r="A104" s="39">
        <v>4223</v>
      </c>
      <c r="B104" s="13" t="s">
        <v>87</v>
      </c>
      <c r="C104" s="20">
        <v>2000</v>
      </c>
      <c r="D104" s="20">
        <f t="shared" si="4"/>
        <v>2000</v>
      </c>
      <c r="E104" s="20"/>
      <c r="F104" s="20"/>
    </row>
    <row r="105" spans="1:6" s="9" customFormat="1" ht="13.5" customHeight="1" x14ac:dyDescent="0.2">
      <c r="A105" s="39">
        <v>4225</v>
      </c>
      <c r="B105" s="13" t="s">
        <v>73</v>
      </c>
      <c r="C105" s="20"/>
      <c r="D105" s="20">
        <f t="shared" si="4"/>
        <v>0</v>
      </c>
      <c r="E105" s="20"/>
      <c r="F105" s="20"/>
    </row>
    <row r="106" spans="1:6" s="9" customFormat="1" ht="13.5" customHeight="1" x14ac:dyDescent="0.2">
      <c r="A106" s="39">
        <v>4226</v>
      </c>
      <c r="B106" s="13" t="s">
        <v>88</v>
      </c>
      <c r="C106" s="20">
        <v>135</v>
      </c>
      <c r="D106" s="20">
        <f t="shared" si="4"/>
        <v>135</v>
      </c>
      <c r="E106" s="20"/>
      <c r="F106" s="20"/>
    </row>
    <row r="107" spans="1:6" s="9" customFormat="1" ht="13.5" customHeight="1" x14ac:dyDescent="0.2">
      <c r="A107" s="39">
        <v>4227</v>
      </c>
      <c r="B107" s="13" t="s">
        <v>78</v>
      </c>
      <c r="C107" s="20">
        <v>400</v>
      </c>
      <c r="D107" s="20">
        <f t="shared" si="4"/>
        <v>400</v>
      </c>
      <c r="E107" s="20"/>
      <c r="F107" s="20"/>
    </row>
    <row r="108" spans="1:6" s="37" customFormat="1" ht="13.5" customHeight="1" x14ac:dyDescent="0.2">
      <c r="A108" s="34">
        <v>424</v>
      </c>
      <c r="B108" s="57" t="s">
        <v>111</v>
      </c>
      <c r="C108" s="71">
        <f>SUM(C109)</f>
        <v>400</v>
      </c>
      <c r="D108" s="71">
        <f t="shared" si="4"/>
        <v>400</v>
      </c>
      <c r="E108" s="71">
        <f>SUM(E109)</f>
        <v>15</v>
      </c>
      <c r="F108" s="71">
        <f t="shared" si="5"/>
        <v>3.75</v>
      </c>
    </row>
    <row r="109" spans="1:6" s="9" customFormat="1" ht="13.5" customHeight="1" x14ac:dyDescent="0.2">
      <c r="A109" s="4" t="s">
        <v>69</v>
      </c>
      <c r="B109" s="13" t="s">
        <v>70</v>
      </c>
      <c r="C109" s="20">
        <v>400</v>
      </c>
      <c r="D109" s="20">
        <f t="shared" si="4"/>
        <v>400</v>
      </c>
      <c r="E109" s="20">
        <v>15</v>
      </c>
      <c r="F109" s="20"/>
    </row>
    <row r="110" spans="1:6" s="5" customFormat="1" ht="13.5" customHeight="1" x14ac:dyDescent="0.2">
      <c r="A110" s="323" t="s">
        <v>171</v>
      </c>
      <c r="B110" s="324"/>
      <c r="C110" s="56">
        <f>C111+C125</f>
        <v>0</v>
      </c>
      <c r="D110" s="56">
        <f t="shared" si="4"/>
        <v>0</v>
      </c>
      <c r="E110" s="56">
        <f>E111+E125</f>
        <v>0</v>
      </c>
      <c r="F110" s="56" t="e">
        <f t="shared" si="5"/>
        <v>#DIV/0!</v>
      </c>
    </row>
    <row r="111" spans="1:6" s="5" customFormat="1" ht="13.5" customHeight="1" x14ac:dyDescent="0.2">
      <c r="A111" s="34">
        <v>32</v>
      </c>
      <c r="B111" s="65" t="s">
        <v>58</v>
      </c>
      <c r="C111" s="35">
        <f>C112+C117+C119+C121</f>
        <v>0</v>
      </c>
      <c r="D111" s="35">
        <f t="shared" si="4"/>
        <v>0</v>
      </c>
      <c r="E111" s="35">
        <f>E112+E117+E119+E121</f>
        <v>0</v>
      </c>
      <c r="F111" s="35" t="e">
        <f t="shared" si="5"/>
        <v>#DIV/0!</v>
      </c>
    </row>
    <row r="112" spans="1:6" s="5" customFormat="1" ht="13.5" customHeight="1" x14ac:dyDescent="0.2">
      <c r="A112" s="34">
        <v>322</v>
      </c>
      <c r="B112" s="57" t="s">
        <v>106</v>
      </c>
      <c r="C112" s="36">
        <f>C113+C114+C115+C116</f>
        <v>0</v>
      </c>
      <c r="D112" s="36">
        <f t="shared" si="4"/>
        <v>0</v>
      </c>
      <c r="E112" s="36">
        <f>E113+E114+E115+E116</f>
        <v>0</v>
      </c>
      <c r="F112" s="36" t="e">
        <f t="shared" si="5"/>
        <v>#DIV/0!</v>
      </c>
    </row>
    <row r="113" spans="1:6" s="5" customFormat="1" ht="13.5" customHeight="1" x14ac:dyDescent="0.2">
      <c r="A113" s="4" t="s">
        <v>9</v>
      </c>
      <c r="B113" s="13" t="s">
        <v>10</v>
      </c>
      <c r="C113" s="20"/>
      <c r="D113" s="20">
        <f t="shared" si="4"/>
        <v>0</v>
      </c>
      <c r="E113" s="20">
        <v>0</v>
      </c>
      <c r="F113" s="20"/>
    </row>
    <row r="114" spans="1:6" s="5" customFormat="1" ht="13.5" customHeight="1" x14ac:dyDescent="0.2">
      <c r="A114" s="12">
        <v>3222</v>
      </c>
      <c r="B114" s="13" t="s">
        <v>75</v>
      </c>
      <c r="C114" s="20"/>
      <c r="D114" s="20">
        <f t="shared" si="4"/>
        <v>0</v>
      </c>
      <c r="E114" s="20">
        <v>0</v>
      </c>
      <c r="F114" s="20"/>
    </row>
    <row r="115" spans="1:6" s="5" customFormat="1" ht="13.5" customHeight="1" x14ac:dyDescent="0.2">
      <c r="A115" s="12">
        <v>3225</v>
      </c>
      <c r="B115" s="13" t="s">
        <v>16</v>
      </c>
      <c r="C115" s="20"/>
      <c r="D115" s="20">
        <f t="shared" si="4"/>
        <v>0</v>
      </c>
      <c r="E115" s="20">
        <v>0</v>
      </c>
      <c r="F115" s="20"/>
    </row>
    <row r="116" spans="1:6" s="5" customFormat="1" ht="13.5" customHeight="1" x14ac:dyDescent="0.2">
      <c r="A116" s="12">
        <v>3227</v>
      </c>
      <c r="B116" s="13" t="s">
        <v>158</v>
      </c>
      <c r="C116" s="20"/>
      <c r="D116" s="20">
        <f t="shared" si="4"/>
        <v>0</v>
      </c>
      <c r="E116" s="20">
        <v>0</v>
      </c>
      <c r="F116" s="20"/>
    </row>
    <row r="117" spans="1:6" s="5" customFormat="1" ht="13.5" customHeight="1" x14ac:dyDescent="0.2">
      <c r="A117" s="34">
        <v>323</v>
      </c>
      <c r="B117" s="57" t="s">
        <v>107</v>
      </c>
      <c r="C117" s="35">
        <f>SUM(C118)</f>
        <v>0</v>
      </c>
      <c r="D117" s="35">
        <f t="shared" si="4"/>
        <v>0</v>
      </c>
      <c r="E117" s="35">
        <f>E118</f>
        <v>0</v>
      </c>
      <c r="F117" s="35" t="e">
        <f t="shared" si="5"/>
        <v>#DIV/0!</v>
      </c>
    </row>
    <row r="118" spans="1:6" s="5" customFormat="1" ht="13.5" customHeight="1" x14ac:dyDescent="0.2">
      <c r="A118" s="4" t="s">
        <v>19</v>
      </c>
      <c r="B118" s="13" t="s">
        <v>20</v>
      </c>
      <c r="C118" s="20"/>
      <c r="D118" s="20">
        <f t="shared" si="4"/>
        <v>0</v>
      </c>
      <c r="E118" s="20">
        <v>0</v>
      </c>
      <c r="F118" s="20"/>
    </row>
    <row r="119" spans="1:6" s="37" customFormat="1" ht="13.5" customHeight="1" x14ac:dyDescent="0.2">
      <c r="A119" s="34">
        <v>324</v>
      </c>
      <c r="B119" s="57" t="s">
        <v>34</v>
      </c>
      <c r="C119" s="36">
        <v>0</v>
      </c>
      <c r="D119" s="36">
        <f t="shared" si="4"/>
        <v>0</v>
      </c>
      <c r="E119" s="36">
        <f>E120</f>
        <v>0</v>
      </c>
      <c r="F119" s="36" t="e">
        <f t="shared" si="5"/>
        <v>#DIV/0!</v>
      </c>
    </row>
    <row r="120" spans="1:6" s="5" customFormat="1" ht="13.5" customHeight="1" x14ac:dyDescent="0.2">
      <c r="A120" s="4" t="s">
        <v>33</v>
      </c>
      <c r="B120" s="13" t="s">
        <v>34</v>
      </c>
      <c r="C120" s="20"/>
      <c r="D120" s="20">
        <f t="shared" si="4"/>
        <v>0</v>
      </c>
      <c r="E120" s="20">
        <v>0</v>
      </c>
      <c r="F120" s="20"/>
    </row>
    <row r="121" spans="1:6" s="37" customFormat="1" ht="13.5" customHeight="1" x14ac:dyDescent="0.2">
      <c r="A121" s="34">
        <v>329</v>
      </c>
      <c r="B121" s="57" t="s">
        <v>44</v>
      </c>
      <c r="C121" s="36">
        <f>SUM(C122:C124)</f>
        <v>0</v>
      </c>
      <c r="D121" s="36">
        <f t="shared" si="4"/>
        <v>0</v>
      </c>
      <c r="E121" s="36">
        <f>SUM(E122:E124)</f>
        <v>0</v>
      </c>
      <c r="F121" s="36" t="e">
        <f t="shared" si="5"/>
        <v>#DIV/0!</v>
      </c>
    </row>
    <row r="122" spans="1:6" s="5" customFormat="1" ht="22.5" customHeight="1" x14ac:dyDescent="0.2">
      <c r="A122" s="4" t="s">
        <v>71</v>
      </c>
      <c r="B122" s="38" t="s">
        <v>72</v>
      </c>
      <c r="C122" s="20"/>
      <c r="D122" s="20">
        <f t="shared" si="4"/>
        <v>0</v>
      </c>
      <c r="E122" s="20">
        <v>0</v>
      </c>
      <c r="F122" s="20"/>
    </row>
    <row r="123" spans="1:6" s="5" customFormat="1" ht="13.5" customHeight="1" x14ac:dyDescent="0.2">
      <c r="A123" s="4" t="s">
        <v>35</v>
      </c>
      <c r="B123" s="13" t="s">
        <v>36</v>
      </c>
      <c r="C123" s="20"/>
      <c r="D123" s="20">
        <f t="shared" si="4"/>
        <v>0</v>
      </c>
      <c r="E123" s="20">
        <v>0</v>
      </c>
      <c r="F123" s="20"/>
    </row>
    <row r="124" spans="1:6" s="5" customFormat="1" ht="13.5" customHeight="1" x14ac:dyDescent="0.2">
      <c r="A124" s="4" t="s">
        <v>43</v>
      </c>
      <c r="B124" s="13" t="s">
        <v>44</v>
      </c>
      <c r="C124" s="20">
        <v>0</v>
      </c>
      <c r="D124" s="20">
        <f t="shared" si="4"/>
        <v>0</v>
      </c>
      <c r="E124" s="20">
        <v>0</v>
      </c>
      <c r="F124" s="20"/>
    </row>
    <row r="125" spans="1:6" s="37" customFormat="1" ht="13.5" customHeight="1" x14ac:dyDescent="0.2">
      <c r="A125" s="34">
        <v>42</v>
      </c>
      <c r="B125" s="73" t="s">
        <v>109</v>
      </c>
      <c r="C125" s="36">
        <f>C128+C126</f>
        <v>0</v>
      </c>
      <c r="D125" s="36">
        <f t="shared" si="4"/>
        <v>0</v>
      </c>
      <c r="E125" s="36">
        <f>E128+E126</f>
        <v>0</v>
      </c>
      <c r="F125" s="36" t="e">
        <f t="shared" si="5"/>
        <v>#DIV/0!</v>
      </c>
    </row>
    <row r="126" spans="1:6" s="37" customFormat="1" ht="13.5" customHeight="1" x14ac:dyDescent="0.2">
      <c r="A126" s="34">
        <v>422</v>
      </c>
      <c r="B126" s="57" t="s">
        <v>110</v>
      </c>
      <c r="C126" s="36">
        <f>SUM(C127)</f>
        <v>0</v>
      </c>
      <c r="D126" s="36">
        <f t="shared" si="4"/>
        <v>0</v>
      </c>
      <c r="E126" s="71">
        <f>E127</f>
        <v>0</v>
      </c>
      <c r="F126" s="36" t="e">
        <f t="shared" si="5"/>
        <v>#DIV/0!</v>
      </c>
    </row>
    <row r="127" spans="1:6" s="37" customFormat="1" ht="13.5" customHeight="1" x14ac:dyDescent="0.2">
      <c r="A127" s="39">
        <v>4227</v>
      </c>
      <c r="B127" s="13" t="s">
        <v>78</v>
      </c>
      <c r="C127" s="20"/>
      <c r="D127" s="20">
        <f t="shared" si="4"/>
        <v>0</v>
      </c>
      <c r="E127" s="20">
        <v>0</v>
      </c>
      <c r="F127" s="20"/>
    </row>
    <row r="128" spans="1:6" s="37" customFormat="1" ht="13.5" customHeight="1" x14ac:dyDescent="0.2">
      <c r="A128" s="34">
        <v>424</v>
      </c>
      <c r="B128" s="57" t="s">
        <v>111</v>
      </c>
      <c r="C128" s="36">
        <v>0</v>
      </c>
      <c r="D128" s="36">
        <f t="shared" si="4"/>
        <v>0</v>
      </c>
      <c r="E128" s="36">
        <f>E129</f>
        <v>0</v>
      </c>
      <c r="F128" s="36" t="e">
        <f t="shared" si="5"/>
        <v>#DIV/0!</v>
      </c>
    </row>
    <row r="129" spans="1:6" s="5" customFormat="1" ht="13.5" customHeight="1" x14ac:dyDescent="0.2">
      <c r="A129" s="4" t="s">
        <v>69</v>
      </c>
      <c r="B129" s="13" t="s">
        <v>70</v>
      </c>
      <c r="C129" s="20"/>
      <c r="D129" s="20">
        <f t="shared" si="4"/>
        <v>0</v>
      </c>
      <c r="E129" s="20">
        <v>0</v>
      </c>
      <c r="F129" s="20"/>
    </row>
    <row r="130" spans="1:6" s="5" customFormat="1" ht="13.5" customHeight="1" x14ac:dyDescent="0.2">
      <c r="A130" s="323" t="s">
        <v>168</v>
      </c>
      <c r="B130" s="324"/>
      <c r="C130" s="56">
        <f>C131+C139+C164+C170+C161+C167</f>
        <v>16420</v>
      </c>
      <c r="D130" s="56">
        <f t="shared" si="4"/>
        <v>16420</v>
      </c>
      <c r="E130" s="56">
        <f>E131+E139+E164+E170+E161+E167</f>
        <v>4839.18</v>
      </c>
      <c r="F130" s="56">
        <f t="shared" si="5"/>
        <v>29.471254567600489</v>
      </c>
    </row>
    <row r="131" spans="1:6" s="3" customFormat="1" ht="13.5" customHeight="1" x14ac:dyDescent="0.2">
      <c r="A131" s="34">
        <v>31</v>
      </c>
      <c r="B131" s="65" t="s">
        <v>63</v>
      </c>
      <c r="C131" s="35">
        <f>C132+C134+C136</f>
        <v>350</v>
      </c>
      <c r="D131" s="35">
        <f t="shared" si="4"/>
        <v>350</v>
      </c>
      <c r="E131" s="35">
        <f>E132+E134+E136</f>
        <v>0</v>
      </c>
      <c r="F131" s="35">
        <f t="shared" si="5"/>
        <v>0</v>
      </c>
    </row>
    <row r="132" spans="1:6" s="3" customFormat="1" ht="13.5" customHeight="1" x14ac:dyDescent="0.2">
      <c r="A132" s="45">
        <v>311</v>
      </c>
      <c r="B132" s="66" t="s">
        <v>101</v>
      </c>
      <c r="C132" s="51">
        <f>C133</f>
        <v>0</v>
      </c>
      <c r="D132" s="51">
        <f t="shared" si="4"/>
        <v>0</v>
      </c>
      <c r="E132" s="51">
        <f>E133</f>
        <v>0</v>
      </c>
      <c r="F132" s="51" t="e">
        <f t="shared" si="5"/>
        <v>#DIV/0!</v>
      </c>
    </row>
    <row r="133" spans="1:6" s="3" customFormat="1" ht="13.5" customHeight="1" x14ac:dyDescent="0.2">
      <c r="A133" s="10">
        <v>3111</v>
      </c>
      <c r="B133" s="68" t="s">
        <v>102</v>
      </c>
      <c r="C133" s="53"/>
      <c r="D133" s="53">
        <f t="shared" si="4"/>
        <v>0</v>
      </c>
      <c r="E133" s="53"/>
      <c r="F133" s="53"/>
    </row>
    <row r="134" spans="1:6" s="3" customFormat="1" ht="13.5" customHeight="1" x14ac:dyDescent="0.2">
      <c r="A134" s="45">
        <v>312</v>
      </c>
      <c r="B134" s="66" t="s">
        <v>74</v>
      </c>
      <c r="C134" s="51">
        <f>C135</f>
        <v>350</v>
      </c>
      <c r="D134" s="51">
        <f t="shared" si="4"/>
        <v>350</v>
      </c>
      <c r="E134" s="51">
        <f>E135</f>
        <v>0</v>
      </c>
      <c r="F134" s="51">
        <f t="shared" si="5"/>
        <v>0</v>
      </c>
    </row>
    <row r="135" spans="1:6" s="3" customFormat="1" ht="13.5" customHeight="1" x14ac:dyDescent="0.2">
      <c r="A135" s="10">
        <v>3121</v>
      </c>
      <c r="B135" s="68" t="s">
        <v>74</v>
      </c>
      <c r="C135" s="53">
        <v>350</v>
      </c>
      <c r="D135" s="53">
        <f t="shared" si="4"/>
        <v>350</v>
      </c>
      <c r="E135" s="53"/>
      <c r="F135" s="53"/>
    </row>
    <row r="136" spans="1:6" s="3" customFormat="1" ht="13.5" customHeight="1" x14ac:dyDescent="0.2">
      <c r="A136" s="45">
        <v>313</v>
      </c>
      <c r="B136" s="66" t="s">
        <v>103</v>
      </c>
      <c r="C136" s="51">
        <f>C137+C138</f>
        <v>0</v>
      </c>
      <c r="D136" s="51">
        <f t="shared" si="4"/>
        <v>0</v>
      </c>
      <c r="E136" s="51">
        <f>E137+E138</f>
        <v>0</v>
      </c>
      <c r="F136" s="51" t="e">
        <f t="shared" si="5"/>
        <v>#DIV/0!</v>
      </c>
    </row>
    <row r="137" spans="1:6" s="3" customFormat="1" ht="13.5" customHeight="1" x14ac:dyDescent="0.2">
      <c r="A137" s="10">
        <v>3132</v>
      </c>
      <c r="B137" s="68" t="s">
        <v>104</v>
      </c>
      <c r="C137" s="53"/>
      <c r="D137" s="53">
        <f t="shared" si="4"/>
        <v>0</v>
      </c>
      <c r="E137" s="53"/>
      <c r="F137" s="53"/>
    </row>
    <row r="138" spans="1:6" s="6" customFormat="1" ht="13.5" customHeight="1" x14ac:dyDescent="0.2">
      <c r="A138" s="12">
        <v>3133</v>
      </c>
      <c r="B138" s="67" t="s">
        <v>159</v>
      </c>
      <c r="C138" s="20">
        <v>0</v>
      </c>
      <c r="D138" s="20">
        <f t="shared" si="4"/>
        <v>0</v>
      </c>
      <c r="E138" s="20">
        <v>0</v>
      </c>
      <c r="F138" s="20"/>
    </row>
    <row r="139" spans="1:6" s="5" customFormat="1" ht="13.5" customHeight="1" x14ac:dyDescent="0.2">
      <c r="A139" s="34">
        <v>32</v>
      </c>
      <c r="B139" s="65" t="s">
        <v>58</v>
      </c>
      <c r="C139" s="35">
        <f>C140+C142+C146+C153+C155</f>
        <v>2670</v>
      </c>
      <c r="D139" s="35">
        <f t="shared" si="4"/>
        <v>2670</v>
      </c>
      <c r="E139" s="35">
        <f>E140+E142+E146+E153+E155</f>
        <v>2112.58</v>
      </c>
      <c r="F139" s="35">
        <f t="shared" si="5"/>
        <v>79.122846441947559</v>
      </c>
    </row>
    <row r="140" spans="1:6" s="5" customFormat="1" ht="13.5" customHeight="1" x14ac:dyDescent="0.2">
      <c r="A140" s="34">
        <v>321</v>
      </c>
      <c r="B140" s="65" t="s">
        <v>105</v>
      </c>
      <c r="C140" s="35">
        <f>C141</f>
        <v>670</v>
      </c>
      <c r="D140" s="35">
        <f t="shared" si="4"/>
        <v>670</v>
      </c>
      <c r="E140" s="35">
        <f>E141</f>
        <v>497.1</v>
      </c>
      <c r="F140" s="35">
        <f t="shared" si="5"/>
        <v>74.194029850746261</v>
      </c>
    </row>
    <row r="141" spans="1:6" s="5" customFormat="1" ht="14.25" customHeight="1" x14ac:dyDescent="0.2">
      <c r="A141" s="4" t="s">
        <v>1</v>
      </c>
      <c r="B141" s="13" t="s">
        <v>2</v>
      </c>
      <c r="C141" s="20">
        <v>670</v>
      </c>
      <c r="D141" s="20">
        <f t="shared" ref="D141:D206" si="6">SUM(C141)</f>
        <v>670</v>
      </c>
      <c r="E141" s="20">
        <v>497.1</v>
      </c>
      <c r="F141" s="20"/>
    </row>
    <row r="142" spans="1:6" s="5" customFormat="1" ht="13.5" customHeight="1" x14ac:dyDescent="0.2">
      <c r="A142" s="34">
        <v>322</v>
      </c>
      <c r="B142" s="57" t="s">
        <v>106</v>
      </c>
      <c r="C142" s="36">
        <f>SUM(C143:C145)</f>
        <v>2000</v>
      </c>
      <c r="D142" s="36">
        <f t="shared" si="6"/>
        <v>2000</v>
      </c>
      <c r="E142" s="36">
        <f>SUM(E143:E145)</f>
        <v>0</v>
      </c>
      <c r="F142" s="36">
        <f t="shared" si="5"/>
        <v>0</v>
      </c>
    </row>
    <row r="143" spans="1:6" s="5" customFormat="1" ht="13.5" customHeight="1" x14ac:dyDescent="0.2">
      <c r="A143" s="4" t="s">
        <v>9</v>
      </c>
      <c r="B143" s="13" t="s">
        <v>10</v>
      </c>
      <c r="C143" s="20">
        <v>2000</v>
      </c>
      <c r="D143" s="20">
        <f t="shared" si="6"/>
        <v>2000</v>
      </c>
      <c r="E143" s="20"/>
      <c r="F143" s="20"/>
    </row>
    <row r="144" spans="1:6" s="5" customFormat="1" ht="13.5" customHeight="1" x14ac:dyDescent="0.2">
      <c r="A144" s="12">
        <v>3222</v>
      </c>
      <c r="B144" s="13" t="s">
        <v>75</v>
      </c>
      <c r="C144" s="20"/>
      <c r="D144" s="20">
        <f t="shared" si="6"/>
        <v>0</v>
      </c>
      <c r="E144" s="20">
        <v>0</v>
      </c>
      <c r="F144" s="20"/>
    </row>
    <row r="145" spans="1:6" s="5" customFormat="1" ht="13.5" customHeight="1" x14ac:dyDescent="0.2">
      <c r="A145" s="12">
        <v>3225</v>
      </c>
      <c r="B145" s="13" t="s">
        <v>16</v>
      </c>
      <c r="C145" s="20"/>
      <c r="D145" s="20">
        <f t="shared" si="6"/>
        <v>0</v>
      </c>
      <c r="E145" s="20">
        <v>0</v>
      </c>
      <c r="F145" s="20"/>
    </row>
    <row r="146" spans="1:6" s="5" customFormat="1" ht="13.5" customHeight="1" x14ac:dyDescent="0.2">
      <c r="A146" s="34">
        <v>323</v>
      </c>
      <c r="B146" s="57" t="s">
        <v>107</v>
      </c>
      <c r="C146" s="35">
        <f>SUM(C147:C152)</f>
        <v>0</v>
      </c>
      <c r="D146" s="35">
        <f t="shared" si="6"/>
        <v>0</v>
      </c>
      <c r="E146" s="35">
        <f>SUM(E147:E152)</f>
        <v>1561.9</v>
      </c>
      <c r="F146" s="35" t="e">
        <f t="shared" ref="F146:F204" si="7">E146/C146*100</f>
        <v>#DIV/0!</v>
      </c>
    </row>
    <row r="147" spans="1:6" s="9" customFormat="1" ht="13.5" customHeight="1" x14ac:dyDescent="0.2">
      <c r="A147" s="12">
        <v>3231</v>
      </c>
      <c r="B147" s="38" t="s">
        <v>18</v>
      </c>
      <c r="C147" s="20"/>
      <c r="D147" s="20">
        <f t="shared" si="6"/>
        <v>0</v>
      </c>
      <c r="E147" s="20"/>
      <c r="F147" s="20"/>
    </row>
    <row r="148" spans="1:6" s="5" customFormat="1" ht="13.5" customHeight="1" x14ac:dyDescent="0.2">
      <c r="A148" s="4" t="s">
        <v>21</v>
      </c>
      <c r="B148" s="13" t="s">
        <v>22</v>
      </c>
      <c r="C148" s="20"/>
      <c r="D148" s="20">
        <f t="shared" si="6"/>
        <v>0</v>
      </c>
      <c r="E148" s="20"/>
      <c r="F148" s="20"/>
    </row>
    <row r="149" spans="1:6" s="5" customFormat="1" ht="13.5" customHeight="1" x14ac:dyDescent="0.2">
      <c r="A149" s="12">
        <v>3235</v>
      </c>
      <c r="B149" s="13" t="s">
        <v>76</v>
      </c>
      <c r="C149" s="20"/>
      <c r="D149" s="20">
        <f t="shared" si="6"/>
        <v>0</v>
      </c>
      <c r="E149" s="20"/>
      <c r="F149" s="20"/>
    </row>
    <row r="150" spans="1:6" s="5" customFormat="1" ht="13.5" customHeight="1" x14ac:dyDescent="0.2">
      <c r="A150" s="12">
        <v>3236</v>
      </c>
      <c r="B150" s="13" t="s">
        <v>26</v>
      </c>
      <c r="C150" s="20">
        <v>0</v>
      </c>
      <c r="D150" s="20">
        <f t="shared" si="6"/>
        <v>0</v>
      </c>
      <c r="E150" s="20">
        <v>0</v>
      </c>
      <c r="F150" s="20"/>
    </row>
    <row r="151" spans="1:6" s="5" customFormat="1" ht="13.5" customHeight="1" x14ac:dyDescent="0.2">
      <c r="A151" s="12">
        <v>3237</v>
      </c>
      <c r="B151" s="13" t="s">
        <v>28</v>
      </c>
      <c r="C151" s="20"/>
      <c r="D151" s="20">
        <f t="shared" si="6"/>
        <v>0</v>
      </c>
      <c r="E151" s="20">
        <v>1561.9</v>
      </c>
      <c r="F151" s="20"/>
    </row>
    <row r="152" spans="1:6" s="5" customFormat="1" ht="13.5" customHeight="1" x14ac:dyDescent="0.2">
      <c r="A152" s="12">
        <v>3239</v>
      </c>
      <c r="B152" s="38" t="s">
        <v>32</v>
      </c>
      <c r="C152" s="20"/>
      <c r="D152" s="20">
        <f t="shared" si="6"/>
        <v>0</v>
      </c>
      <c r="E152" s="20"/>
      <c r="F152" s="20"/>
    </row>
    <row r="153" spans="1:6" s="37" customFormat="1" ht="13.5" customHeight="1" x14ac:dyDescent="0.2">
      <c r="A153" s="34">
        <v>324</v>
      </c>
      <c r="B153" s="73" t="s">
        <v>34</v>
      </c>
      <c r="C153" s="36">
        <v>0</v>
      </c>
      <c r="D153" s="36">
        <f t="shared" si="6"/>
        <v>0</v>
      </c>
      <c r="E153" s="36">
        <f>E154</f>
        <v>0</v>
      </c>
      <c r="F153" s="36" t="e">
        <f t="shared" si="7"/>
        <v>#DIV/0!</v>
      </c>
    </row>
    <row r="154" spans="1:6" s="5" customFormat="1" ht="13.5" customHeight="1" x14ac:dyDescent="0.2">
      <c r="A154" s="4" t="s">
        <v>33</v>
      </c>
      <c r="B154" s="13" t="s">
        <v>34</v>
      </c>
      <c r="C154" s="20"/>
      <c r="D154" s="20">
        <f t="shared" si="6"/>
        <v>0</v>
      </c>
      <c r="E154" s="20">
        <v>0</v>
      </c>
      <c r="F154" s="20"/>
    </row>
    <row r="155" spans="1:6" s="37" customFormat="1" ht="13.5" customHeight="1" x14ac:dyDescent="0.2">
      <c r="A155" s="34">
        <v>329</v>
      </c>
      <c r="B155" s="57" t="s">
        <v>44</v>
      </c>
      <c r="C155" s="36">
        <f>SUM(C156:C160)</f>
        <v>0</v>
      </c>
      <c r="D155" s="36">
        <f t="shared" si="6"/>
        <v>0</v>
      </c>
      <c r="E155" s="36">
        <f>SUM(E156:E160)</f>
        <v>53.58</v>
      </c>
      <c r="F155" s="36" t="e">
        <f t="shared" si="7"/>
        <v>#DIV/0!</v>
      </c>
    </row>
    <row r="156" spans="1:6" s="5" customFormat="1" ht="13.5" customHeight="1" x14ac:dyDescent="0.2">
      <c r="A156" s="4" t="s">
        <v>35</v>
      </c>
      <c r="B156" s="13" t="s">
        <v>36</v>
      </c>
      <c r="C156" s="20"/>
      <c r="D156" s="20">
        <f t="shared" si="6"/>
        <v>0</v>
      </c>
      <c r="E156" s="20">
        <v>0</v>
      </c>
      <c r="F156" s="20"/>
    </row>
    <row r="157" spans="1:6" s="5" customFormat="1" ht="13.5" customHeight="1" x14ac:dyDescent="0.2">
      <c r="A157" s="4" t="s">
        <v>37</v>
      </c>
      <c r="B157" s="13" t="s">
        <v>38</v>
      </c>
      <c r="C157" s="20"/>
      <c r="D157" s="20">
        <f t="shared" si="6"/>
        <v>0</v>
      </c>
      <c r="E157" s="20">
        <v>53.58</v>
      </c>
      <c r="F157" s="20"/>
    </row>
    <row r="158" spans="1:6" s="5" customFormat="1" ht="13.5" customHeight="1" x14ac:dyDescent="0.2">
      <c r="A158" s="4" t="s">
        <v>41</v>
      </c>
      <c r="B158" s="13" t="s">
        <v>42</v>
      </c>
      <c r="C158" s="20"/>
      <c r="D158" s="20">
        <f t="shared" si="6"/>
        <v>0</v>
      </c>
      <c r="E158" s="20"/>
      <c r="F158" s="20"/>
    </row>
    <row r="159" spans="1:6" s="5" customFormat="1" ht="13.5" customHeight="1" x14ac:dyDescent="0.2">
      <c r="A159" s="12">
        <v>3296</v>
      </c>
      <c r="B159" s="13" t="s">
        <v>160</v>
      </c>
      <c r="C159" s="20">
        <v>0</v>
      </c>
      <c r="D159" s="20">
        <f t="shared" si="6"/>
        <v>0</v>
      </c>
      <c r="E159" s="20">
        <v>0</v>
      </c>
      <c r="F159" s="20"/>
    </row>
    <row r="160" spans="1:6" s="5" customFormat="1" ht="13.5" customHeight="1" x14ac:dyDescent="0.2">
      <c r="A160" s="12">
        <v>3299</v>
      </c>
      <c r="B160" s="13" t="s">
        <v>44</v>
      </c>
      <c r="C160" s="20"/>
      <c r="D160" s="20">
        <f t="shared" si="6"/>
        <v>0</v>
      </c>
      <c r="E160" s="20"/>
      <c r="F160" s="20"/>
    </row>
    <row r="161" spans="1:6" s="5" customFormat="1" ht="13.5" customHeight="1" x14ac:dyDescent="0.2">
      <c r="A161" s="34">
        <v>34</v>
      </c>
      <c r="B161" s="65" t="s">
        <v>59</v>
      </c>
      <c r="C161" s="35">
        <f>C162</f>
        <v>0</v>
      </c>
      <c r="D161" s="35">
        <f t="shared" si="6"/>
        <v>0</v>
      </c>
      <c r="E161" s="35">
        <f>E162</f>
        <v>0</v>
      </c>
      <c r="F161" s="35" t="e">
        <f t="shared" si="7"/>
        <v>#DIV/0!</v>
      </c>
    </row>
    <row r="162" spans="1:6" s="5" customFormat="1" ht="13.5" customHeight="1" x14ac:dyDescent="0.2">
      <c r="A162" s="34">
        <v>343</v>
      </c>
      <c r="B162" s="65" t="s">
        <v>108</v>
      </c>
      <c r="C162" s="35">
        <f>C163</f>
        <v>0</v>
      </c>
      <c r="D162" s="35">
        <f t="shared" si="6"/>
        <v>0</v>
      </c>
      <c r="E162" s="35">
        <f>E163</f>
        <v>0</v>
      </c>
      <c r="F162" s="35" t="e">
        <f t="shared" si="7"/>
        <v>#DIV/0!</v>
      </c>
    </row>
    <row r="163" spans="1:6" s="5" customFormat="1" ht="13.5" customHeight="1" x14ac:dyDescent="0.2">
      <c r="A163" s="12">
        <v>3433</v>
      </c>
      <c r="B163" s="13" t="s">
        <v>48</v>
      </c>
      <c r="C163" s="20">
        <v>0</v>
      </c>
      <c r="D163" s="20">
        <f t="shared" si="6"/>
        <v>0</v>
      </c>
      <c r="E163" s="20">
        <v>0</v>
      </c>
      <c r="F163" s="20"/>
    </row>
    <row r="164" spans="1:6" s="37" customFormat="1" ht="25.5" customHeight="1" x14ac:dyDescent="0.2">
      <c r="A164" s="49">
        <v>37</v>
      </c>
      <c r="B164" s="74" t="s">
        <v>112</v>
      </c>
      <c r="C164" s="55">
        <f>C165</f>
        <v>11500</v>
      </c>
      <c r="D164" s="55">
        <f t="shared" si="6"/>
        <v>11500</v>
      </c>
      <c r="E164" s="55">
        <f>E165</f>
        <v>0</v>
      </c>
      <c r="F164" s="55">
        <f t="shared" si="7"/>
        <v>0</v>
      </c>
    </row>
    <row r="165" spans="1:6" s="37" customFormat="1" ht="13.5" customHeight="1" x14ac:dyDescent="0.2">
      <c r="A165" s="34">
        <v>372</v>
      </c>
      <c r="B165" s="57" t="s">
        <v>113</v>
      </c>
      <c r="C165" s="36">
        <f>C166</f>
        <v>11500</v>
      </c>
      <c r="D165" s="36">
        <f t="shared" si="6"/>
        <v>11500</v>
      </c>
      <c r="E165" s="36">
        <f>E166</f>
        <v>0</v>
      </c>
      <c r="F165" s="36">
        <f t="shared" si="7"/>
        <v>0</v>
      </c>
    </row>
    <row r="166" spans="1:6" s="5" customFormat="1" ht="13.5" customHeight="1" x14ac:dyDescent="0.2">
      <c r="A166" s="12">
        <v>3722</v>
      </c>
      <c r="B166" s="13" t="s">
        <v>114</v>
      </c>
      <c r="C166" s="20">
        <v>11500</v>
      </c>
      <c r="D166" s="20">
        <f t="shared" si="6"/>
        <v>11500</v>
      </c>
      <c r="E166" s="20"/>
      <c r="F166" s="36"/>
    </row>
    <row r="167" spans="1:6" s="5" customFormat="1" ht="13.5" customHeight="1" x14ac:dyDescent="0.2">
      <c r="A167" s="34">
        <v>38</v>
      </c>
      <c r="B167" s="57" t="s">
        <v>260</v>
      </c>
      <c r="C167" s="55">
        <f>SUM(C168)</f>
        <v>400</v>
      </c>
      <c r="D167" s="55">
        <f t="shared" si="6"/>
        <v>400</v>
      </c>
      <c r="E167" s="55">
        <f>SUM(E168)</f>
        <v>400.5</v>
      </c>
      <c r="F167" s="36">
        <f t="shared" si="7"/>
        <v>100.125</v>
      </c>
    </row>
    <row r="168" spans="1:6" s="5" customFormat="1" ht="13.5" customHeight="1" x14ac:dyDescent="0.2">
      <c r="A168" s="34">
        <v>381</v>
      </c>
      <c r="B168" s="57" t="s">
        <v>55</v>
      </c>
      <c r="C168" s="36">
        <f>SUM(C169)</f>
        <v>400</v>
      </c>
      <c r="D168" s="36">
        <f t="shared" si="6"/>
        <v>400</v>
      </c>
      <c r="E168" s="36">
        <f>SUM(E169)</f>
        <v>400.5</v>
      </c>
      <c r="F168" s="36">
        <f t="shared" si="7"/>
        <v>100.125</v>
      </c>
    </row>
    <row r="169" spans="1:6" s="5" customFormat="1" ht="13.5" customHeight="1" x14ac:dyDescent="0.2">
      <c r="A169" s="12">
        <v>3812</v>
      </c>
      <c r="B169" s="13" t="s">
        <v>204</v>
      </c>
      <c r="C169" s="20">
        <v>400</v>
      </c>
      <c r="D169" s="20">
        <f t="shared" si="6"/>
        <v>400</v>
      </c>
      <c r="E169" s="20">
        <v>400.5</v>
      </c>
      <c r="F169" s="20"/>
    </row>
    <row r="170" spans="1:6" s="37" customFormat="1" ht="13.5" customHeight="1" x14ac:dyDescent="0.2">
      <c r="A170" s="34">
        <v>42</v>
      </c>
      <c r="B170" s="70" t="s">
        <v>109</v>
      </c>
      <c r="C170" s="36">
        <f>C171+C175</f>
        <v>1500</v>
      </c>
      <c r="D170" s="36">
        <f t="shared" si="6"/>
        <v>1500</v>
      </c>
      <c r="E170" s="36">
        <f>E171+E175</f>
        <v>2326.1</v>
      </c>
      <c r="F170" s="36">
        <f t="shared" si="7"/>
        <v>155.07333333333332</v>
      </c>
    </row>
    <row r="171" spans="1:6" s="37" customFormat="1" ht="13.5" customHeight="1" x14ac:dyDescent="0.2">
      <c r="A171" s="34">
        <v>422</v>
      </c>
      <c r="B171" s="57" t="s">
        <v>110</v>
      </c>
      <c r="C171" s="36">
        <f>SUM(C172:C174)</f>
        <v>0</v>
      </c>
      <c r="D171" s="36">
        <f t="shared" si="6"/>
        <v>0</v>
      </c>
      <c r="E171" s="36">
        <f>SUM(E172:E174)</f>
        <v>2326.1</v>
      </c>
      <c r="F171" s="36" t="e">
        <f t="shared" si="7"/>
        <v>#DIV/0!</v>
      </c>
    </row>
    <row r="172" spans="1:6" s="5" customFormat="1" ht="13.5" customHeight="1" x14ac:dyDescent="0.2">
      <c r="A172" s="4" t="s">
        <v>67</v>
      </c>
      <c r="B172" s="13" t="s">
        <v>68</v>
      </c>
      <c r="C172" s="20"/>
      <c r="D172" s="20">
        <f t="shared" si="6"/>
        <v>0</v>
      </c>
      <c r="E172" s="20">
        <v>2326.1</v>
      </c>
      <c r="F172" s="20"/>
    </row>
    <row r="173" spans="1:6" s="5" customFormat="1" ht="13.5" customHeight="1" x14ac:dyDescent="0.2">
      <c r="A173" s="12">
        <v>4225</v>
      </c>
      <c r="B173" s="38" t="s">
        <v>73</v>
      </c>
      <c r="C173" s="20"/>
      <c r="D173" s="20">
        <f t="shared" si="6"/>
        <v>0</v>
      </c>
      <c r="E173" s="20">
        <v>0</v>
      </c>
      <c r="F173" s="20"/>
    </row>
    <row r="174" spans="1:6" s="5" customFormat="1" ht="13.5" customHeight="1" x14ac:dyDescent="0.2">
      <c r="A174" s="39">
        <v>4226</v>
      </c>
      <c r="B174" s="13" t="s">
        <v>88</v>
      </c>
      <c r="C174" s="20">
        <v>0</v>
      </c>
      <c r="D174" s="20">
        <f t="shared" si="6"/>
        <v>0</v>
      </c>
      <c r="E174" s="20">
        <v>0</v>
      </c>
      <c r="F174" s="20"/>
    </row>
    <row r="175" spans="1:6" s="37" customFormat="1" ht="13.5" customHeight="1" x14ac:dyDescent="0.2">
      <c r="A175" s="34">
        <v>424</v>
      </c>
      <c r="B175" s="57" t="s">
        <v>111</v>
      </c>
      <c r="C175" s="36">
        <f>C176</f>
        <v>1500</v>
      </c>
      <c r="D175" s="36">
        <f t="shared" si="6"/>
        <v>1500</v>
      </c>
      <c r="E175" s="36">
        <f>E176</f>
        <v>0</v>
      </c>
      <c r="F175" s="36">
        <f t="shared" si="7"/>
        <v>0</v>
      </c>
    </row>
    <row r="176" spans="1:6" s="5" customFormat="1" ht="13.5" customHeight="1" x14ac:dyDescent="0.2">
      <c r="A176" s="4" t="s">
        <v>69</v>
      </c>
      <c r="B176" s="13" t="s">
        <v>70</v>
      </c>
      <c r="C176" s="20">
        <v>1500</v>
      </c>
      <c r="D176" s="20">
        <f t="shared" si="6"/>
        <v>1500</v>
      </c>
      <c r="E176" s="20"/>
      <c r="F176" s="20"/>
    </row>
    <row r="177" spans="1:6" s="5" customFormat="1" ht="13.5" customHeight="1" x14ac:dyDescent="0.2">
      <c r="A177" s="323" t="s">
        <v>172</v>
      </c>
      <c r="B177" s="324"/>
      <c r="C177" s="56">
        <f>C178+C191</f>
        <v>2000</v>
      </c>
      <c r="D177" s="56">
        <f t="shared" si="6"/>
        <v>2000</v>
      </c>
      <c r="E177" s="56">
        <f>E178+E191</f>
        <v>528</v>
      </c>
      <c r="F177" s="56">
        <f t="shared" si="7"/>
        <v>26.400000000000002</v>
      </c>
    </row>
    <row r="178" spans="1:6" s="8" customFormat="1" ht="13.5" customHeight="1" x14ac:dyDescent="0.2">
      <c r="A178" s="34">
        <v>32</v>
      </c>
      <c r="B178" s="65" t="s">
        <v>58</v>
      </c>
      <c r="C178" s="35">
        <f>C179+C181+C185+C188</f>
        <v>1220</v>
      </c>
      <c r="D178" s="35">
        <f t="shared" si="6"/>
        <v>1220</v>
      </c>
      <c r="E178" s="35">
        <f>E179+E181+E185+E188</f>
        <v>528</v>
      </c>
      <c r="F178" s="35">
        <f t="shared" si="7"/>
        <v>43.278688524590166</v>
      </c>
    </row>
    <row r="179" spans="1:6" s="8" customFormat="1" ht="13.5" customHeight="1" x14ac:dyDescent="0.2">
      <c r="A179" s="34">
        <v>321</v>
      </c>
      <c r="B179" s="65" t="s">
        <v>105</v>
      </c>
      <c r="C179" s="35">
        <f>C180</f>
        <v>420</v>
      </c>
      <c r="D179" s="35">
        <f t="shared" si="6"/>
        <v>420</v>
      </c>
      <c r="E179" s="35">
        <f>E180</f>
        <v>330</v>
      </c>
      <c r="F179" s="35">
        <f t="shared" si="7"/>
        <v>78.571428571428569</v>
      </c>
    </row>
    <row r="180" spans="1:6" s="9" customFormat="1" ht="13.5" customHeight="1" x14ac:dyDescent="0.2">
      <c r="A180" s="4" t="s">
        <v>1</v>
      </c>
      <c r="B180" s="13" t="s">
        <v>2</v>
      </c>
      <c r="C180" s="20">
        <v>420</v>
      </c>
      <c r="D180" s="20">
        <f t="shared" si="6"/>
        <v>420</v>
      </c>
      <c r="E180" s="20">
        <v>330</v>
      </c>
      <c r="F180" s="20"/>
    </row>
    <row r="181" spans="1:6" s="8" customFormat="1" ht="13.5" customHeight="1" x14ac:dyDescent="0.2">
      <c r="A181" s="34">
        <v>322</v>
      </c>
      <c r="B181" s="57" t="s">
        <v>106</v>
      </c>
      <c r="C181" s="36">
        <f>SUM(C182:C184)</f>
        <v>800</v>
      </c>
      <c r="D181" s="36">
        <f t="shared" si="6"/>
        <v>800</v>
      </c>
      <c r="E181" s="36">
        <f>SUM(E182:E184)</f>
        <v>198</v>
      </c>
      <c r="F181" s="36">
        <f t="shared" si="7"/>
        <v>24.75</v>
      </c>
    </row>
    <row r="182" spans="1:6" s="5" customFormat="1" ht="13.5" customHeight="1" x14ac:dyDescent="0.2">
      <c r="A182" s="4" t="s">
        <v>9</v>
      </c>
      <c r="B182" s="13" t="s">
        <v>10</v>
      </c>
      <c r="C182" s="20">
        <v>200</v>
      </c>
      <c r="D182" s="20">
        <f t="shared" si="6"/>
        <v>200</v>
      </c>
      <c r="E182" s="20">
        <v>38</v>
      </c>
      <c r="F182" s="20"/>
    </row>
    <row r="183" spans="1:6" s="5" customFormat="1" ht="13.5" customHeight="1" x14ac:dyDescent="0.2">
      <c r="A183" s="12">
        <v>3222</v>
      </c>
      <c r="B183" s="13" t="s">
        <v>75</v>
      </c>
      <c r="C183" s="20">
        <v>0</v>
      </c>
      <c r="D183" s="20">
        <f t="shared" si="6"/>
        <v>0</v>
      </c>
      <c r="E183" s="20">
        <v>0</v>
      </c>
      <c r="F183" s="20"/>
    </row>
    <row r="184" spans="1:6" s="5" customFormat="1" ht="13.5" customHeight="1" x14ac:dyDescent="0.2">
      <c r="A184" s="4" t="s">
        <v>15</v>
      </c>
      <c r="B184" s="13" t="s">
        <v>16</v>
      </c>
      <c r="C184" s="20">
        <v>600</v>
      </c>
      <c r="D184" s="20">
        <f t="shared" si="6"/>
        <v>600</v>
      </c>
      <c r="E184" s="20">
        <v>160</v>
      </c>
      <c r="F184" s="20"/>
    </row>
    <row r="185" spans="1:6" s="8" customFormat="1" ht="13.5" customHeight="1" x14ac:dyDescent="0.2">
      <c r="A185" s="34">
        <v>323</v>
      </c>
      <c r="B185" s="57" t="s">
        <v>107</v>
      </c>
      <c r="C185" s="36">
        <v>0</v>
      </c>
      <c r="D185" s="36">
        <f t="shared" si="6"/>
        <v>0</v>
      </c>
      <c r="E185" s="36">
        <f>SUM(E186:E187)</f>
        <v>0</v>
      </c>
      <c r="F185" s="36" t="e">
        <f t="shared" si="7"/>
        <v>#DIV/0!</v>
      </c>
    </row>
    <row r="186" spans="1:6" s="5" customFormat="1" ht="13.5" customHeight="1" x14ac:dyDescent="0.2">
      <c r="A186" s="12">
        <v>3235</v>
      </c>
      <c r="B186" s="13" t="s">
        <v>76</v>
      </c>
      <c r="C186" s="20"/>
      <c r="D186" s="20">
        <f t="shared" si="6"/>
        <v>0</v>
      </c>
      <c r="E186" s="20">
        <v>0</v>
      </c>
      <c r="F186" s="20"/>
    </row>
    <row r="187" spans="1:6" s="5" customFormat="1" ht="13.5" customHeight="1" x14ac:dyDescent="0.2">
      <c r="A187" s="12">
        <v>3239</v>
      </c>
      <c r="B187" s="13" t="s">
        <v>32</v>
      </c>
      <c r="C187" s="20"/>
      <c r="D187" s="20">
        <f t="shared" si="6"/>
        <v>0</v>
      </c>
      <c r="E187" s="20">
        <v>0</v>
      </c>
      <c r="F187" s="20"/>
    </row>
    <row r="188" spans="1:6" s="8" customFormat="1" ht="13.5" customHeight="1" x14ac:dyDescent="0.2">
      <c r="A188" s="34">
        <v>329</v>
      </c>
      <c r="B188" s="57" t="s">
        <v>44</v>
      </c>
      <c r="C188" s="35">
        <v>0</v>
      </c>
      <c r="D188" s="35">
        <f t="shared" si="6"/>
        <v>0</v>
      </c>
      <c r="E188" s="35">
        <f>SUM(E189:E190)</f>
        <v>0</v>
      </c>
      <c r="F188" s="35" t="e">
        <f t="shared" si="7"/>
        <v>#DIV/0!</v>
      </c>
    </row>
    <row r="189" spans="1:6" s="5" customFormat="1" ht="13.5" customHeight="1" x14ac:dyDescent="0.2">
      <c r="A189" s="12">
        <v>3293</v>
      </c>
      <c r="B189" s="13" t="s">
        <v>38</v>
      </c>
      <c r="C189" s="20"/>
      <c r="D189" s="20">
        <f t="shared" si="6"/>
        <v>0</v>
      </c>
      <c r="E189" s="20">
        <v>0</v>
      </c>
      <c r="F189" s="20"/>
    </row>
    <row r="190" spans="1:6" s="5" customFormat="1" ht="13.5" customHeight="1" x14ac:dyDescent="0.2">
      <c r="A190" s="12">
        <v>3299</v>
      </c>
      <c r="B190" s="13" t="s">
        <v>44</v>
      </c>
      <c r="C190" s="20"/>
      <c r="D190" s="20">
        <f t="shared" si="6"/>
        <v>0</v>
      </c>
      <c r="E190" s="20">
        <v>0</v>
      </c>
      <c r="F190" s="20"/>
    </row>
    <row r="191" spans="1:6" s="8" customFormat="1" ht="13.5" customHeight="1" x14ac:dyDescent="0.2">
      <c r="A191" s="34">
        <v>42</v>
      </c>
      <c r="B191" s="73" t="s">
        <v>115</v>
      </c>
      <c r="C191" s="35">
        <f>C192+C195+C197</f>
        <v>780</v>
      </c>
      <c r="D191" s="35">
        <f t="shared" si="6"/>
        <v>780</v>
      </c>
      <c r="E191" s="35">
        <f>E192+E195+E197</f>
        <v>0</v>
      </c>
      <c r="F191" s="35">
        <f t="shared" si="7"/>
        <v>0</v>
      </c>
    </row>
    <row r="192" spans="1:6" s="8" customFormat="1" ht="13.5" customHeight="1" x14ac:dyDescent="0.2">
      <c r="A192" s="34">
        <v>422</v>
      </c>
      <c r="B192" s="57" t="s">
        <v>110</v>
      </c>
      <c r="C192" s="35">
        <f>C193+C194</f>
        <v>0</v>
      </c>
      <c r="D192" s="35">
        <f t="shared" si="6"/>
        <v>0</v>
      </c>
      <c r="E192" s="35">
        <f>E193+E194</f>
        <v>0</v>
      </c>
      <c r="F192" s="35" t="e">
        <f t="shared" si="7"/>
        <v>#DIV/0!</v>
      </c>
    </row>
    <row r="193" spans="1:6" s="5" customFormat="1" ht="13.5" customHeight="1" x14ac:dyDescent="0.2">
      <c r="A193" s="4" t="s">
        <v>67</v>
      </c>
      <c r="B193" s="13" t="s">
        <v>68</v>
      </c>
      <c r="C193" s="20"/>
      <c r="D193" s="20">
        <f t="shared" si="6"/>
        <v>0</v>
      </c>
      <c r="E193" s="20">
        <v>0</v>
      </c>
      <c r="F193" s="20"/>
    </row>
    <row r="194" spans="1:6" s="5" customFormat="1" ht="13.5" customHeight="1" x14ac:dyDescent="0.2">
      <c r="A194" s="12">
        <v>4226</v>
      </c>
      <c r="B194" s="13" t="s">
        <v>88</v>
      </c>
      <c r="C194" s="20"/>
      <c r="D194" s="20">
        <f t="shared" si="6"/>
        <v>0</v>
      </c>
      <c r="E194" s="20">
        <v>0</v>
      </c>
      <c r="F194" s="20"/>
    </row>
    <row r="195" spans="1:6" s="5" customFormat="1" ht="13.5" customHeight="1" x14ac:dyDescent="0.2">
      <c r="A195" s="34">
        <v>424</v>
      </c>
      <c r="B195" s="57" t="s">
        <v>111</v>
      </c>
      <c r="C195" s="35">
        <f>SUM(C196)</f>
        <v>780</v>
      </c>
      <c r="D195" s="35">
        <f t="shared" si="6"/>
        <v>780</v>
      </c>
      <c r="E195" s="35">
        <f>SUM(E196)</f>
        <v>0</v>
      </c>
      <c r="F195" s="35"/>
    </row>
    <row r="196" spans="1:6" s="5" customFormat="1" ht="13.5" customHeight="1" x14ac:dyDescent="0.2">
      <c r="A196" s="12">
        <v>4241</v>
      </c>
      <c r="B196" s="13" t="s">
        <v>70</v>
      </c>
      <c r="C196" s="20">
        <v>780</v>
      </c>
      <c r="D196" s="20">
        <f t="shared" si="6"/>
        <v>780</v>
      </c>
      <c r="E196" s="20"/>
      <c r="F196" s="20"/>
    </row>
    <row r="197" spans="1:6" s="5" customFormat="1" ht="13.5" customHeight="1" x14ac:dyDescent="0.2">
      <c r="A197" s="34">
        <v>426</v>
      </c>
      <c r="B197" s="57" t="s">
        <v>261</v>
      </c>
      <c r="C197" s="35">
        <f>SUM(C198)</f>
        <v>0</v>
      </c>
      <c r="D197" s="35">
        <f t="shared" ref="D197:D198" si="8">SUM(C197)</f>
        <v>0</v>
      </c>
      <c r="E197" s="35">
        <f>SUM(E198)</f>
        <v>0</v>
      </c>
      <c r="F197" s="20"/>
    </row>
    <row r="198" spans="1:6" s="5" customFormat="1" ht="13.5" customHeight="1" x14ac:dyDescent="0.2">
      <c r="A198" s="12">
        <v>4263</v>
      </c>
      <c r="B198" s="13" t="s">
        <v>262</v>
      </c>
      <c r="C198" s="20"/>
      <c r="D198" s="20">
        <f t="shared" si="8"/>
        <v>0</v>
      </c>
      <c r="E198" s="20"/>
      <c r="F198" s="20"/>
    </row>
    <row r="199" spans="1:6" s="5" customFormat="1" ht="13.5" customHeight="1" x14ac:dyDescent="0.2">
      <c r="A199" s="323" t="s">
        <v>269</v>
      </c>
      <c r="B199" s="324"/>
      <c r="C199" s="56">
        <f>C200+C203</f>
        <v>0</v>
      </c>
      <c r="D199" s="56">
        <f t="shared" si="6"/>
        <v>0</v>
      </c>
      <c r="E199" s="56">
        <f>E200+E203</f>
        <v>0</v>
      </c>
      <c r="F199" s="56" t="e">
        <f t="shared" si="7"/>
        <v>#DIV/0!</v>
      </c>
    </row>
    <row r="200" spans="1:6" s="5" customFormat="1" ht="13.5" customHeight="1" x14ac:dyDescent="0.2">
      <c r="A200" s="34">
        <v>32</v>
      </c>
      <c r="B200" s="65" t="s">
        <v>58</v>
      </c>
      <c r="C200" s="35">
        <f>C201</f>
        <v>0</v>
      </c>
      <c r="D200" s="35">
        <f t="shared" si="6"/>
        <v>0</v>
      </c>
      <c r="E200" s="35">
        <f>E201</f>
        <v>0</v>
      </c>
      <c r="F200" s="35" t="e">
        <f t="shared" si="7"/>
        <v>#DIV/0!</v>
      </c>
    </row>
    <row r="201" spans="1:6" s="5" customFormat="1" ht="13.5" customHeight="1" x14ac:dyDescent="0.2">
      <c r="A201" s="34">
        <v>323</v>
      </c>
      <c r="B201" s="57" t="s">
        <v>107</v>
      </c>
      <c r="C201" s="35">
        <v>0</v>
      </c>
      <c r="D201" s="35">
        <f t="shared" si="6"/>
        <v>0</v>
      </c>
      <c r="E201" s="35">
        <f>E202</f>
        <v>0</v>
      </c>
      <c r="F201" s="35" t="e">
        <f t="shared" si="7"/>
        <v>#DIV/0!</v>
      </c>
    </row>
    <row r="202" spans="1:6" s="9" customFormat="1" ht="13.5" customHeight="1" x14ac:dyDescent="0.2">
      <c r="A202" s="4" t="s">
        <v>19</v>
      </c>
      <c r="B202" s="13" t="s">
        <v>20</v>
      </c>
      <c r="C202" s="20"/>
      <c r="D202" s="20">
        <f t="shared" si="6"/>
        <v>0</v>
      </c>
      <c r="E202" s="20">
        <v>0</v>
      </c>
      <c r="F202" s="20"/>
    </row>
    <row r="203" spans="1:6" s="37" customFormat="1" ht="13.5" customHeight="1" x14ac:dyDescent="0.2">
      <c r="A203" s="34">
        <v>42</v>
      </c>
      <c r="B203" s="75" t="s">
        <v>109</v>
      </c>
      <c r="C203" s="36">
        <f>C204</f>
        <v>0</v>
      </c>
      <c r="D203" s="36">
        <f t="shared" si="6"/>
        <v>0</v>
      </c>
      <c r="E203" s="36">
        <f>E204</f>
        <v>0</v>
      </c>
      <c r="F203" s="36" t="e">
        <f t="shared" si="7"/>
        <v>#DIV/0!</v>
      </c>
    </row>
    <row r="204" spans="1:6" s="37" customFormat="1" ht="13.5" customHeight="1" x14ac:dyDescent="0.2">
      <c r="A204" s="34">
        <v>422</v>
      </c>
      <c r="B204" s="57" t="s">
        <v>110</v>
      </c>
      <c r="C204" s="36">
        <v>0</v>
      </c>
      <c r="D204" s="36">
        <f t="shared" si="6"/>
        <v>0</v>
      </c>
      <c r="E204" s="36">
        <f>SUM(E205:E206)</f>
        <v>0</v>
      </c>
      <c r="F204" s="36" t="e">
        <f t="shared" si="7"/>
        <v>#DIV/0!</v>
      </c>
    </row>
    <row r="205" spans="1:6" s="9" customFormat="1" ht="13.5" customHeight="1" x14ac:dyDescent="0.2">
      <c r="A205" s="4" t="s">
        <v>67</v>
      </c>
      <c r="B205" s="13" t="s">
        <v>68</v>
      </c>
      <c r="C205" s="20"/>
      <c r="D205" s="20">
        <f t="shared" si="6"/>
        <v>0</v>
      </c>
      <c r="E205" s="20">
        <v>0</v>
      </c>
      <c r="F205" s="20"/>
    </row>
    <row r="206" spans="1:6" s="9" customFormat="1" ht="13.5" customHeight="1" x14ac:dyDescent="0.2">
      <c r="A206" s="40" t="s">
        <v>77</v>
      </c>
      <c r="B206" s="41" t="s">
        <v>78</v>
      </c>
      <c r="C206" s="42"/>
      <c r="D206" s="42">
        <f t="shared" si="6"/>
        <v>0</v>
      </c>
      <c r="E206" s="42">
        <v>0</v>
      </c>
      <c r="F206" s="42"/>
    </row>
    <row r="207" spans="1:6" ht="12.75" customHeight="1" x14ac:dyDescent="0.2">
      <c r="A207" s="340" t="s">
        <v>267</v>
      </c>
      <c r="B207" s="341"/>
      <c r="C207" s="52">
        <f>C208+C211+C214</f>
        <v>29000</v>
      </c>
      <c r="D207" s="52">
        <f t="shared" ref="D207:D223" si="9">SUM(C207)</f>
        <v>29000</v>
      </c>
      <c r="E207" s="52">
        <f>E208+E211+E214</f>
        <v>8996.75</v>
      </c>
      <c r="F207" s="52">
        <f t="shared" ref="F207:F214" si="10">E207/C207*100</f>
        <v>31.023275862068967</v>
      </c>
    </row>
    <row r="208" spans="1:6" x14ac:dyDescent="0.2">
      <c r="A208" s="45">
        <v>32</v>
      </c>
      <c r="B208" s="66" t="s">
        <v>58</v>
      </c>
      <c r="C208" s="51">
        <f t="shared" ref="C208:E209" si="11">C209</f>
        <v>1000</v>
      </c>
      <c r="D208" s="51">
        <f t="shared" si="9"/>
        <v>1000</v>
      </c>
      <c r="E208" s="51">
        <f t="shared" si="11"/>
        <v>0</v>
      </c>
      <c r="F208" s="51">
        <f t="shared" si="10"/>
        <v>0</v>
      </c>
    </row>
    <row r="209" spans="1:6" x14ac:dyDescent="0.2">
      <c r="A209" s="45">
        <v>322</v>
      </c>
      <c r="B209" s="66" t="s">
        <v>106</v>
      </c>
      <c r="C209" s="51">
        <f t="shared" si="11"/>
        <v>1000</v>
      </c>
      <c r="D209" s="51">
        <f t="shared" si="9"/>
        <v>1000</v>
      </c>
      <c r="E209" s="51">
        <f t="shared" si="11"/>
        <v>0</v>
      </c>
      <c r="F209" s="51"/>
    </row>
    <row r="210" spans="1:6" x14ac:dyDescent="0.2">
      <c r="A210" s="10">
        <v>3225</v>
      </c>
      <c r="B210" s="68" t="s">
        <v>16</v>
      </c>
      <c r="C210" s="53">
        <v>1000</v>
      </c>
      <c r="D210" s="53">
        <f t="shared" si="9"/>
        <v>1000</v>
      </c>
      <c r="E210" s="53">
        <v>0</v>
      </c>
      <c r="F210" s="51"/>
    </row>
    <row r="211" spans="1:6" s="21" customFormat="1" ht="22.5" x14ac:dyDescent="0.2">
      <c r="A211" s="49">
        <v>37</v>
      </c>
      <c r="B211" s="74" t="s">
        <v>112</v>
      </c>
      <c r="C211" s="51">
        <f>SUM(C212)</f>
        <v>20000</v>
      </c>
      <c r="D211" s="51">
        <f t="shared" si="9"/>
        <v>20000</v>
      </c>
      <c r="E211" s="51">
        <f>SUM(E212)</f>
        <v>0</v>
      </c>
      <c r="F211" s="51">
        <f t="shared" si="10"/>
        <v>0</v>
      </c>
    </row>
    <row r="212" spans="1:6" s="21" customFormat="1" ht="22.5" x14ac:dyDescent="0.2">
      <c r="A212" s="34">
        <v>372</v>
      </c>
      <c r="B212" s="57" t="s">
        <v>113</v>
      </c>
      <c r="C212" s="51">
        <f>SUM(C213)</f>
        <v>20000</v>
      </c>
      <c r="D212" s="51">
        <f t="shared" si="9"/>
        <v>20000</v>
      </c>
      <c r="E212" s="51">
        <f>SUM(E213)</f>
        <v>0</v>
      </c>
      <c r="F212" s="51"/>
    </row>
    <row r="213" spans="1:6" s="21" customFormat="1" x14ac:dyDescent="0.2">
      <c r="A213" s="12">
        <v>3722</v>
      </c>
      <c r="B213" s="13" t="s">
        <v>114</v>
      </c>
      <c r="C213" s="53">
        <v>20000</v>
      </c>
      <c r="D213" s="53">
        <f t="shared" si="9"/>
        <v>20000</v>
      </c>
      <c r="E213" s="53"/>
      <c r="F213" s="51"/>
    </row>
    <row r="214" spans="1:6" s="21" customFormat="1" x14ac:dyDescent="0.2">
      <c r="A214" s="34">
        <v>42</v>
      </c>
      <c r="B214" s="70" t="s">
        <v>109</v>
      </c>
      <c r="C214" s="51">
        <f>SUM(C215)</f>
        <v>8000</v>
      </c>
      <c r="D214" s="51">
        <f t="shared" si="9"/>
        <v>8000</v>
      </c>
      <c r="E214" s="51">
        <f>SUM(E215)</f>
        <v>8996.75</v>
      </c>
      <c r="F214" s="51">
        <f t="shared" si="10"/>
        <v>112.45937500000001</v>
      </c>
    </row>
    <row r="215" spans="1:6" s="21" customFormat="1" x14ac:dyDescent="0.2">
      <c r="A215" s="34">
        <v>422</v>
      </c>
      <c r="B215" s="57" t="s">
        <v>110</v>
      </c>
      <c r="C215" s="51">
        <f>SUM(C216)</f>
        <v>8000</v>
      </c>
      <c r="D215" s="51">
        <f t="shared" si="9"/>
        <v>8000</v>
      </c>
      <c r="E215" s="51">
        <f>SUM(E216)</f>
        <v>8996.75</v>
      </c>
      <c r="F215" s="53"/>
    </row>
    <row r="216" spans="1:6" s="21" customFormat="1" x14ac:dyDescent="0.2">
      <c r="A216" s="4" t="s">
        <v>67</v>
      </c>
      <c r="B216" s="13" t="s">
        <v>68</v>
      </c>
      <c r="C216" s="53">
        <v>8000</v>
      </c>
      <c r="D216" s="53">
        <f t="shared" si="9"/>
        <v>8000</v>
      </c>
      <c r="E216" s="53">
        <v>8996.75</v>
      </c>
      <c r="F216" s="53"/>
    </row>
    <row r="217" spans="1:6" x14ac:dyDescent="0.2">
      <c r="A217" s="315" t="s">
        <v>206</v>
      </c>
      <c r="B217" s="316"/>
      <c r="C217" s="33">
        <f t="shared" ref="C217:E218" si="12">C218</f>
        <v>48900</v>
      </c>
      <c r="D217" s="33">
        <f t="shared" si="9"/>
        <v>48900</v>
      </c>
      <c r="E217" s="33">
        <f t="shared" si="12"/>
        <v>26505.27</v>
      </c>
      <c r="F217" s="33">
        <f t="shared" ref="F217:F222" si="13">E217/C217*100</f>
        <v>54.203006134969321</v>
      </c>
    </row>
    <row r="218" spans="1:6" x14ac:dyDescent="0.2">
      <c r="A218" s="325" t="s">
        <v>168</v>
      </c>
      <c r="B218" s="326"/>
      <c r="C218" s="52">
        <f t="shared" si="12"/>
        <v>48900</v>
      </c>
      <c r="D218" s="52">
        <f t="shared" si="9"/>
        <v>48900</v>
      </c>
      <c r="E218" s="52">
        <f t="shared" si="12"/>
        <v>26505.27</v>
      </c>
      <c r="F218" s="52">
        <f t="shared" si="13"/>
        <v>54.203006134969321</v>
      </c>
    </row>
    <row r="219" spans="1:6" x14ac:dyDescent="0.2">
      <c r="A219" s="45">
        <v>32</v>
      </c>
      <c r="B219" s="66" t="s">
        <v>58</v>
      </c>
      <c r="C219" s="51">
        <f>C220+C222</f>
        <v>48900</v>
      </c>
      <c r="D219" s="51">
        <f t="shared" si="9"/>
        <v>48900</v>
      </c>
      <c r="E219" s="51">
        <f>E220+E222</f>
        <v>26505.27</v>
      </c>
      <c r="F219" s="51">
        <f t="shared" si="13"/>
        <v>54.203006134969321</v>
      </c>
    </row>
    <row r="220" spans="1:6" x14ac:dyDescent="0.2">
      <c r="A220" s="34">
        <v>321</v>
      </c>
      <c r="B220" s="65" t="s">
        <v>105</v>
      </c>
      <c r="C220" s="35">
        <f>C221</f>
        <v>2240</v>
      </c>
      <c r="D220" s="35">
        <f t="shared" si="9"/>
        <v>2240</v>
      </c>
      <c r="E220" s="35">
        <f>E221</f>
        <v>1154</v>
      </c>
      <c r="F220" s="51">
        <f t="shared" si="13"/>
        <v>51.517857142857139</v>
      </c>
    </row>
    <row r="221" spans="1:6" x14ac:dyDescent="0.2">
      <c r="A221" s="12">
        <v>3214</v>
      </c>
      <c r="B221" s="13" t="s">
        <v>8</v>
      </c>
      <c r="C221" s="20">
        <v>2240</v>
      </c>
      <c r="D221" s="20">
        <f t="shared" si="9"/>
        <v>2240</v>
      </c>
      <c r="E221" s="20">
        <v>1154</v>
      </c>
      <c r="F221" s="20">
        <v>0</v>
      </c>
    </row>
    <row r="222" spans="1:6" x14ac:dyDescent="0.2">
      <c r="A222" s="34">
        <v>322</v>
      </c>
      <c r="B222" s="57" t="s">
        <v>106</v>
      </c>
      <c r="C222" s="36">
        <f>SUM(C223:C223)</f>
        <v>46660</v>
      </c>
      <c r="D222" s="36">
        <f t="shared" si="9"/>
        <v>46660</v>
      </c>
      <c r="E222" s="36">
        <f>SUM(E223:E223)</f>
        <v>25351.27</v>
      </c>
      <c r="F222" s="51">
        <f t="shared" si="13"/>
        <v>54.331911701671665</v>
      </c>
    </row>
    <row r="223" spans="1:6" x14ac:dyDescent="0.2">
      <c r="A223" s="12">
        <v>3222</v>
      </c>
      <c r="B223" s="13" t="s">
        <v>75</v>
      </c>
      <c r="C223" s="20">
        <v>46660</v>
      </c>
      <c r="D223" s="20">
        <f t="shared" si="9"/>
        <v>46660</v>
      </c>
      <c r="E223" s="20">
        <v>25351.27</v>
      </c>
      <c r="F223" s="53"/>
    </row>
    <row r="224" spans="1:6" s="21" customFormat="1" ht="21" customHeight="1" x14ac:dyDescent="0.2">
      <c r="A224" s="315" t="s">
        <v>254</v>
      </c>
      <c r="B224" s="316"/>
      <c r="C224" s="33">
        <f>C225+C234</f>
        <v>47128</v>
      </c>
      <c r="D224" s="33">
        <f t="shared" ref="D224:D255" si="14">SUM(C224)</f>
        <v>47128</v>
      </c>
      <c r="E224" s="33">
        <f>E234+E225</f>
        <v>14687.92</v>
      </c>
      <c r="F224" s="33">
        <f>E224/C224*100</f>
        <v>31.16601595654388</v>
      </c>
    </row>
    <row r="225" spans="1:6" s="21" customFormat="1" ht="12.75" customHeight="1" x14ac:dyDescent="0.2">
      <c r="A225" s="325" t="s">
        <v>169</v>
      </c>
      <c r="B225" s="326"/>
      <c r="C225" s="52">
        <f>SUM(C226+C231)</f>
        <v>10660</v>
      </c>
      <c r="D225" s="52">
        <f t="shared" si="14"/>
        <v>10660</v>
      </c>
      <c r="E225" s="52">
        <f>SUM(E226+E231)</f>
        <v>2531.92</v>
      </c>
      <c r="F225" s="52">
        <f>E225/C225*100</f>
        <v>23.751594746716698</v>
      </c>
    </row>
    <row r="226" spans="1:6" s="21" customFormat="1" ht="12.75" customHeight="1" x14ac:dyDescent="0.2">
      <c r="A226" s="45">
        <v>31</v>
      </c>
      <c r="B226" s="66" t="s">
        <v>63</v>
      </c>
      <c r="C226" s="51">
        <f>SUM(C227,C229)</f>
        <v>10500</v>
      </c>
      <c r="D226" s="51">
        <f t="shared" si="14"/>
        <v>10500</v>
      </c>
      <c r="E226" s="51">
        <f>SUM(E227,E229)</f>
        <v>2455.64</v>
      </c>
      <c r="F226" s="51">
        <f>E226/C226*100</f>
        <v>23.387047619047618</v>
      </c>
    </row>
    <row r="227" spans="1:6" x14ac:dyDescent="0.2">
      <c r="A227" s="45">
        <v>311</v>
      </c>
      <c r="B227" s="66" t="s">
        <v>101</v>
      </c>
      <c r="C227" s="51">
        <f>SUM(C228)</f>
        <v>9000</v>
      </c>
      <c r="D227" s="51">
        <f t="shared" si="14"/>
        <v>9000</v>
      </c>
      <c r="E227" s="51">
        <f>SUM(E228)</f>
        <v>2128.94</v>
      </c>
      <c r="F227" s="51">
        <f>E227/C227*100</f>
        <v>23.654888888888888</v>
      </c>
    </row>
    <row r="228" spans="1:6" s="21" customFormat="1" x14ac:dyDescent="0.2">
      <c r="A228" s="10">
        <v>3111</v>
      </c>
      <c r="B228" s="68" t="s">
        <v>102</v>
      </c>
      <c r="C228" s="53">
        <v>9000</v>
      </c>
      <c r="D228" s="53">
        <f t="shared" si="14"/>
        <v>9000</v>
      </c>
      <c r="E228" s="53">
        <v>2128.94</v>
      </c>
      <c r="F228" s="53"/>
    </row>
    <row r="229" spans="1:6" s="21" customFormat="1" x14ac:dyDescent="0.2">
      <c r="A229" s="45">
        <v>313</v>
      </c>
      <c r="B229" s="66" t="s">
        <v>103</v>
      </c>
      <c r="C229" s="51">
        <f>SUM(C230)</f>
        <v>1500</v>
      </c>
      <c r="D229" s="51">
        <f t="shared" si="14"/>
        <v>1500</v>
      </c>
      <c r="E229" s="51">
        <f>SUM(E230)</f>
        <v>326.7</v>
      </c>
      <c r="F229" s="51">
        <f>E229/C229*100</f>
        <v>21.78</v>
      </c>
    </row>
    <row r="230" spans="1:6" s="21" customFormat="1" x14ac:dyDescent="0.2">
      <c r="A230" s="10">
        <v>3132</v>
      </c>
      <c r="B230" s="68" t="s">
        <v>104</v>
      </c>
      <c r="C230" s="53">
        <v>1500</v>
      </c>
      <c r="D230" s="53">
        <f t="shared" si="14"/>
        <v>1500</v>
      </c>
      <c r="E230" s="53">
        <v>326.7</v>
      </c>
      <c r="F230" s="51">
        <f t="shared" ref="F230:F232" si="15">E230/C230*100</f>
        <v>21.78</v>
      </c>
    </row>
    <row r="231" spans="1:6" s="21" customFormat="1" x14ac:dyDescent="0.2">
      <c r="A231" s="45">
        <v>32</v>
      </c>
      <c r="B231" s="66" t="s">
        <v>58</v>
      </c>
      <c r="C231" s="51">
        <f>SUM(C232)</f>
        <v>160</v>
      </c>
      <c r="D231" s="51">
        <f>SUM(C231)</f>
        <v>160</v>
      </c>
      <c r="E231" s="51">
        <f>SUM(E232)</f>
        <v>76.28</v>
      </c>
      <c r="F231" s="51">
        <f t="shared" si="15"/>
        <v>47.674999999999997</v>
      </c>
    </row>
    <row r="232" spans="1:6" s="21" customFormat="1" x14ac:dyDescent="0.2">
      <c r="A232" s="34">
        <v>323</v>
      </c>
      <c r="B232" s="57" t="s">
        <v>107</v>
      </c>
      <c r="C232" s="51">
        <f>SUM(C233)</f>
        <v>160</v>
      </c>
      <c r="D232" s="51">
        <f>SUM(C232)</f>
        <v>160</v>
      </c>
      <c r="E232" s="51">
        <f>SUM(E233)</f>
        <v>76.28</v>
      </c>
      <c r="F232" s="51">
        <f t="shared" si="15"/>
        <v>47.674999999999997</v>
      </c>
    </row>
    <row r="233" spans="1:6" s="21" customFormat="1" x14ac:dyDescent="0.2">
      <c r="A233" s="10">
        <v>3236</v>
      </c>
      <c r="B233" s="13" t="s">
        <v>26</v>
      </c>
      <c r="C233" s="53">
        <v>160</v>
      </c>
      <c r="D233" s="53">
        <f>SUM(C233)</f>
        <v>160</v>
      </c>
      <c r="E233" s="53">
        <v>76.28</v>
      </c>
      <c r="F233" s="51"/>
    </row>
    <row r="234" spans="1:6" s="21" customFormat="1" x14ac:dyDescent="0.2">
      <c r="A234" s="325" t="s">
        <v>168</v>
      </c>
      <c r="B234" s="326"/>
      <c r="C234" s="52">
        <f>C235+C242</f>
        <v>36468</v>
      </c>
      <c r="D234" s="52">
        <f t="shared" si="14"/>
        <v>36468</v>
      </c>
      <c r="E234" s="52">
        <f>E235+E242</f>
        <v>12156</v>
      </c>
      <c r="F234" s="52">
        <f>E234/C234*100</f>
        <v>33.333333333333329</v>
      </c>
    </row>
    <row r="235" spans="1:6" s="21" customFormat="1" x14ac:dyDescent="0.2">
      <c r="A235" s="45">
        <v>31</v>
      </c>
      <c r="B235" s="66" t="s">
        <v>63</v>
      </c>
      <c r="C235" s="51">
        <f>C236+C238+C240</f>
        <v>35013</v>
      </c>
      <c r="D235" s="51">
        <f t="shared" si="14"/>
        <v>35013</v>
      </c>
      <c r="E235" s="51">
        <f>E236+E238+E240</f>
        <v>11503.05</v>
      </c>
      <c r="F235" s="51">
        <f>E235/C235*100</f>
        <v>32.853654356953129</v>
      </c>
    </row>
    <row r="236" spans="1:6" s="21" customFormat="1" x14ac:dyDescent="0.2">
      <c r="A236" s="45">
        <v>311</v>
      </c>
      <c r="B236" s="66" t="s">
        <v>101</v>
      </c>
      <c r="C236" s="51">
        <f>C237</f>
        <v>28251</v>
      </c>
      <c r="D236" s="51">
        <f t="shared" si="14"/>
        <v>28251</v>
      </c>
      <c r="E236" s="51">
        <f>E237</f>
        <v>9166.06</v>
      </c>
      <c r="F236" s="51">
        <f>E236/C236*100</f>
        <v>32.44508159003221</v>
      </c>
    </row>
    <row r="237" spans="1:6" x14ac:dyDescent="0.2">
      <c r="A237" s="10">
        <v>3111</v>
      </c>
      <c r="B237" s="68" t="s">
        <v>102</v>
      </c>
      <c r="C237" s="53">
        <v>28251</v>
      </c>
      <c r="D237" s="53">
        <f t="shared" si="14"/>
        <v>28251</v>
      </c>
      <c r="E237" s="53">
        <v>9166.06</v>
      </c>
      <c r="F237" s="53"/>
    </row>
    <row r="238" spans="1:6" x14ac:dyDescent="0.2">
      <c r="A238" s="45">
        <v>312</v>
      </c>
      <c r="B238" s="66" t="s">
        <v>74</v>
      </c>
      <c r="C238" s="51">
        <f>C239</f>
        <v>2100</v>
      </c>
      <c r="D238" s="51">
        <f t="shared" si="14"/>
        <v>2100</v>
      </c>
      <c r="E238" s="51">
        <f>E239</f>
        <v>800</v>
      </c>
      <c r="F238" s="51">
        <f>E238/C238*100</f>
        <v>38.095238095238095</v>
      </c>
    </row>
    <row r="239" spans="1:6" x14ac:dyDescent="0.2">
      <c r="A239" s="10">
        <v>3121</v>
      </c>
      <c r="B239" s="68" t="s">
        <v>74</v>
      </c>
      <c r="C239" s="53">
        <v>2100</v>
      </c>
      <c r="D239" s="53">
        <f t="shared" si="14"/>
        <v>2100</v>
      </c>
      <c r="E239" s="53">
        <v>800</v>
      </c>
      <c r="F239" s="53"/>
    </row>
    <row r="240" spans="1:6" x14ac:dyDescent="0.2">
      <c r="A240" s="45">
        <v>313</v>
      </c>
      <c r="B240" s="66" t="s">
        <v>103</v>
      </c>
      <c r="C240" s="51">
        <f>C241</f>
        <v>4662</v>
      </c>
      <c r="D240" s="51">
        <f t="shared" si="14"/>
        <v>4662</v>
      </c>
      <c r="E240" s="51">
        <f>E241</f>
        <v>1536.99</v>
      </c>
      <c r="F240" s="51">
        <f>E240/C240*100</f>
        <v>32.968468468468473</v>
      </c>
    </row>
    <row r="241" spans="1:6" x14ac:dyDescent="0.2">
      <c r="A241" s="10">
        <v>3132</v>
      </c>
      <c r="B241" s="68" t="s">
        <v>104</v>
      </c>
      <c r="C241" s="53">
        <v>4662</v>
      </c>
      <c r="D241" s="53">
        <f t="shared" si="14"/>
        <v>4662</v>
      </c>
      <c r="E241" s="53">
        <v>1536.99</v>
      </c>
      <c r="F241" s="53"/>
    </row>
    <row r="242" spans="1:6" s="7" customFormat="1" x14ac:dyDescent="0.2">
      <c r="A242" s="45">
        <v>32</v>
      </c>
      <c r="B242" s="66" t="s">
        <v>58</v>
      </c>
      <c r="C242" s="51">
        <f>C243</f>
        <v>1455</v>
      </c>
      <c r="D242" s="51">
        <f t="shared" si="14"/>
        <v>1455</v>
      </c>
      <c r="E242" s="51">
        <f>E243</f>
        <v>652.95000000000005</v>
      </c>
      <c r="F242" s="51">
        <f>E242/C242*100</f>
        <v>44.876288659793815</v>
      </c>
    </row>
    <row r="243" spans="1:6" x14ac:dyDescent="0.2">
      <c r="A243" s="45">
        <v>321</v>
      </c>
      <c r="B243" s="66" t="s">
        <v>105</v>
      </c>
      <c r="C243" s="51">
        <f>SUM(C244:C245)</f>
        <v>1455</v>
      </c>
      <c r="D243" s="51">
        <f t="shared" si="14"/>
        <v>1455</v>
      </c>
      <c r="E243" s="51">
        <f>SUM(E244:E245)</f>
        <v>652.95000000000005</v>
      </c>
      <c r="F243" s="51">
        <f>E243/C243*100</f>
        <v>44.876288659793815</v>
      </c>
    </row>
    <row r="244" spans="1:6" x14ac:dyDescent="0.2">
      <c r="A244" s="10">
        <v>3211</v>
      </c>
      <c r="B244" s="68" t="s">
        <v>2</v>
      </c>
      <c r="C244" s="53">
        <v>90</v>
      </c>
      <c r="D244" s="53">
        <f t="shared" si="14"/>
        <v>90</v>
      </c>
      <c r="E244" s="53">
        <v>30</v>
      </c>
      <c r="F244" s="53"/>
    </row>
    <row r="245" spans="1:6" x14ac:dyDescent="0.2">
      <c r="A245" s="4" t="s">
        <v>3</v>
      </c>
      <c r="B245" s="13" t="s">
        <v>4</v>
      </c>
      <c r="C245" s="20">
        <v>1365</v>
      </c>
      <c r="D245" s="20">
        <f t="shared" si="14"/>
        <v>1365</v>
      </c>
      <c r="E245" s="20">
        <v>622.95000000000005</v>
      </c>
      <c r="F245" s="20"/>
    </row>
    <row r="246" spans="1:6" x14ac:dyDescent="0.2">
      <c r="A246" s="342" t="s">
        <v>199</v>
      </c>
      <c r="B246" s="343"/>
      <c r="C246" s="33">
        <f>C247</f>
        <v>0</v>
      </c>
      <c r="D246" s="33">
        <f t="shared" si="14"/>
        <v>0</v>
      </c>
      <c r="E246" s="33">
        <f>E247</f>
        <v>0</v>
      </c>
      <c r="F246" s="33" t="e">
        <f t="shared" ref="F246:F249" si="16">E246/C246*100</f>
        <v>#DIV/0!</v>
      </c>
    </row>
    <row r="247" spans="1:6" x14ac:dyDescent="0.2">
      <c r="A247" s="340" t="s">
        <v>168</v>
      </c>
      <c r="B247" s="341"/>
      <c r="C247" s="52">
        <f>C248</f>
        <v>0</v>
      </c>
      <c r="D247" s="52">
        <f t="shared" si="14"/>
        <v>0</v>
      </c>
      <c r="E247" s="52">
        <f>E248</f>
        <v>0</v>
      </c>
      <c r="F247" s="52" t="e">
        <f>E247/C247*100</f>
        <v>#DIV/0!</v>
      </c>
    </row>
    <row r="248" spans="1:6" x14ac:dyDescent="0.2">
      <c r="A248" s="45">
        <v>32</v>
      </c>
      <c r="B248" s="66" t="s">
        <v>58</v>
      </c>
      <c r="C248" s="51">
        <f t="shared" ref="C248:E249" si="17">C249</f>
        <v>0</v>
      </c>
      <c r="D248" s="51">
        <f t="shared" si="14"/>
        <v>0</v>
      </c>
      <c r="E248" s="51">
        <f t="shared" si="17"/>
        <v>0</v>
      </c>
      <c r="F248" s="51" t="e">
        <f t="shared" si="16"/>
        <v>#DIV/0!</v>
      </c>
    </row>
    <row r="249" spans="1:6" x14ac:dyDescent="0.2">
      <c r="A249" s="45">
        <v>322</v>
      </c>
      <c r="B249" s="66" t="s">
        <v>106</v>
      </c>
      <c r="C249" s="51">
        <f t="shared" si="17"/>
        <v>0</v>
      </c>
      <c r="D249" s="51">
        <f t="shared" si="14"/>
        <v>0</v>
      </c>
      <c r="E249" s="51">
        <f t="shared" si="17"/>
        <v>0</v>
      </c>
      <c r="F249" s="51" t="e">
        <f t="shared" si="16"/>
        <v>#DIV/0!</v>
      </c>
    </row>
    <row r="250" spans="1:6" x14ac:dyDescent="0.2">
      <c r="A250" s="10">
        <v>3222</v>
      </c>
      <c r="B250" s="68" t="s">
        <v>75</v>
      </c>
      <c r="C250" s="53"/>
      <c r="D250" s="53">
        <f t="shared" si="14"/>
        <v>0</v>
      </c>
      <c r="E250" s="53">
        <v>0</v>
      </c>
      <c r="F250" s="53"/>
    </row>
    <row r="251" spans="1:6" x14ac:dyDescent="0.2">
      <c r="A251" s="315" t="s">
        <v>200</v>
      </c>
      <c r="B251" s="316"/>
      <c r="C251" s="33">
        <f>C252</f>
        <v>150</v>
      </c>
      <c r="D251" s="33">
        <f t="shared" si="14"/>
        <v>150</v>
      </c>
      <c r="E251" s="33">
        <f>E252</f>
        <v>0</v>
      </c>
      <c r="F251" s="33">
        <f t="shared" ref="F251:F254" si="18">E251/C251*100</f>
        <v>0</v>
      </c>
    </row>
    <row r="252" spans="1:6" x14ac:dyDescent="0.2">
      <c r="A252" s="325" t="s">
        <v>168</v>
      </c>
      <c r="B252" s="326"/>
      <c r="C252" s="52">
        <f>C253</f>
        <v>150</v>
      </c>
      <c r="D252" s="52">
        <f t="shared" si="14"/>
        <v>150</v>
      </c>
      <c r="E252" s="52">
        <f>E253</f>
        <v>0</v>
      </c>
      <c r="F252" s="52">
        <f t="shared" si="18"/>
        <v>0</v>
      </c>
    </row>
    <row r="253" spans="1:6" x14ac:dyDescent="0.2">
      <c r="A253" s="45">
        <v>32</v>
      </c>
      <c r="B253" s="66" t="s">
        <v>58</v>
      </c>
      <c r="C253" s="51">
        <f>C254</f>
        <v>150</v>
      </c>
      <c r="D253" s="51">
        <f t="shared" si="14"/>
        <v>150</v>
      </c>
      <c r="E253" s="51">
        <f>E254</f>
        <v>0</v>
      </c>
      <c r="F253" s="51">
        <f t="shared" si="18"/>
        <v>0</v>
      </c>
    </row>
    <row r="254" spans="1:6" x14ac:dyDescent="0.2">
      <c r="A254" s="45">
        <v>322</v>
      </c>
      <c r="B254" s="66" t="s">
        <v>106</v>
      </c>
      <c r="C254" s="51">
        <f>C255</f>
        <v>150</v>
      </c>
      <c r="D254" s="51">
        <f t="shared" si="14"/>
        <v>150</v>
      </c>
      <c r="E254" s="51">
        <f>E255</f>
        <v>0</v>
      </c>
      <c r="F254" s="51">
        <f t="shared" si="18"/>
        <v>0</v>
      </c>
    </row>
    <row r="255" spans="1:6" x14ac:dyDescent="0.2">
      <c r="A255" s="10">
        <v>3222</v>
      </c>
      <c r="B255" s="68" t="s">
        <v>75</v>
      </c>
      <c r="C255" s="53">
        <v>150</v>
      </c>
      <c r="D255" s="53">
        <f t="shared" si="14"/>
        <v>150</v>
      </c>
      <c r="E255" s="53"/>
      <c r="F255" s="53"/>
    </row>
    <row r="256" spans="1:6" x14ac:dyDescent="0.2">
      <c r="A256" s="315" t="s">
        <v>203</v>
      </c>
      <c r="B256" s="316" t="s">
        <v>202</v>
      </c>
      <c r="C256" s="33"/>
      <c r="D256" s="115"/>
      <c r="E256" s="115"/>
      <c r="F256" s="115"/>
    </row>
    <row r="257" spans="1:6" x14ac:dyDescent="0.2">
      <c r="A257" s="110"/>
      <c r="B257" s="45"/>
      <c r="C257" s="250"/>
      <c r="D257" s="116"/>
      <c r="E257" s="116"/>
      <c r="F257" s="116"/>
    </row>
    <row r="258" spans="1:6" x14ac:dyDescent="0.2">
      <c r="A258" s="10"/>
      <c r="B258" s="68"/>
      <c r="C258" s="53"/>
      <c r="D258" s="53"/>
      <c r="E258" s="53"/>
      <c r="F258" s="53"/>
    </row>
  </sheetData>
  <mergeCells count="32">
    <mergeCell ref="A74:B74"/>
    <mergeCell ref="A252:B252"/>
    <mergeCell ref="A207:B207"/>
    <mergeCell ref="A246:B246"/>
    <mergeCell ref="A247:B247"/>
    <mergeCell ref="A251:B251"/>
    <mergeCell ref="A217:B217"/>
    <mergeCell ref="A218:B218"/>
    <mergeCell ref="A224:B224"/>
    <mergeCell ref="A234:B234"/>
    <mergeCell ref="A1:F1"/>
    <mergeCell ref="A2:F2"/>
    <mergeCell ref="A5:F5"/>
    <mergeCell ref="A6:F6"/>
    <mergeCell ref="A10:B10"/>
    <mergeCell ref="A4:F4"/>
    <mergeCell ref="A256:B256"/>
    <mergeCell ref="A13:B13"/>
    <mergeCell ref="A11:B11"/>
    <mergeCell ref="A12:B12"/>
    <mergeCell ref="A199:B199"/>
    <mergeCell ref="A225:B225"/>
    <mergeCell ref="A14:B14"/>
    <mergeCell ref="A15:B15"/>
    <mergeCell ref="A16:B16"/>
    <mergeCell ref="A33:B33"/>
    <mergeCell ref="A17:B17"/>
    <mergeCell ref="A32:B32"/>
    <mergeCell ref="A177:B177"/>
    <mergeCell ref="A130:B130"/>
    <mergeCell ref="A110:B110"/>
    <mergeCell ref="A73:B73"/>
  </mergeCells>
  <pageMargins left="0.59055118110236227" right="0" top="0.74803149606299213" bottom="0.74803149606299213" header="0.31496062992125984" footer="0.31496062992125984"/>
  <pageSetup paperSize="9" scale="90" orientation="portrait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10" zoomScale="140" zoomScaleNormal="140" workbookViewId="0">
      <selection activeCell="E35" sqref="E35"/>
    </sheetView>
  </sheetViews>
  <sheetFormatPr defaultColWidth="9.140625" defaultRowHeight="12.75" x14ac:dyDescent="0.2"/>
  <cols>
    <col min="1" max="1" width="6.140625" style="21" customWidth="1"/>
    <col min="2" max="2" width="0.85546875" style="21" customWidth="1"/>
    <col min="3" max="3" width="41.7109375" style="21" customWidth="1"/>
    <col min="4" max="5" width="14.140625" style="21" customWidth="1"/>
    <col min="6" max="6" width="14.140625" style="141" customWidth="1"/>
    <col min="7" max="16384" width="9.140625" style="21"/>
  </cols>
  <sheetData>
    <row r="1" spans="1:7" ht="13.35" customHeight="1" x14ac:dyDescent="0.2">
      <c r="A1" s="22" t="s">
        <v>91</v>
      </c>
      <c r="B1" s="22"/>
      <c r="C1" s="22"/>
      <c r="D1" s="22"/>
      <c r="E1" s="22"/>
      <c r="F1" s="22"/>
    </row>
    <row r="2" spans="1:7" ht="13.35" customHeight="1" x14ac:dyDescent="0.2">
      <c r="A2" s="302" t="s">
        <v>191</v>
      </c>
      <c r="B2" s="303"/>
      <c r="C2" s="303"/>
      <c r="D2" s="303"/>
      <c r="E2" s="303"/>
      <c r="F2" s="303"/>
      <c r="G2" s="303"/>
    </row>
    <row r="3" spans="1:7" ht="13.35" customHeight="1" x14ac:dyDescent="0.2">
      <c r="A3" s="304" t="s">
        <v>192</v>
      </c>
      <c r="B3" s="304"/>
      <c r="C3" s="304"/>
      <c r="D3" s="304"/>
      <c r="E3" s="304"/>
      <c r="F3" s="209"/>
      <c r="G3" s="209"/>
    </row>
    <row r="4" spans="1:7" ht="13.35" customHeight="1" x14ac:dyDescent="0.2">
      <c r="A4" s="302" t="s">
        <v>193</v>
      </c>
      <c r="B4" s="303"/>
      <c r="C4" s="303"/>
      <c r="D4" s="303"/>
      <c r="E4" s="303"/>
      <c r="F4" s="303"/>
      <c r="G4" s="303"/>
    </row>
    <row r="5" spans="1:7" ht="13.35" customHeight="1" x14ac:dyDescent="0.2">
      <c r="A5" s="146"/>
      <c r="B5" s="146"/>
      <c r="C5" s="146"/>
    </row>
    <row r="6" spans="1:7" ht="13.35" customHeight="1" x14ac:dyDescent="0.2"/>
    <row r="7" spans="1:7" ht="13.35" customHeight="1" x14ac:dyDescent="0.2">
      <c r="A7" s="288" t="s">
        <v>166</v>
      </c>
      <c r="B7" s="288"/>
      <c r="C7" s="288"/>
      <c r="D7" s="288"/>
      <c r="E7" s="288"/>
      <c r="F7" s="288"/>
    </row>
    <row r="8" spans="1:7" ht="13.35" customHeight="1" x14ac:dyDescent="0.2"/>
    <row r="9" spans="1:7" ht="7.15" customHeight="1" x14ac:dyDescent="0.2"/>
    <row r="10" spans="1:7" s="43" customFormat="1" ht="30.75" customHeight="1" x14ac:dyDescent="0.2">
      <c r="A10" s="360" t="s">
        <v>100</v>
      </c>
      <c r="B10" s="361"/>
      <c r="C10" s="62" t="s">
        <v>0</v>
      </c>
      <c r="D10" s="61" t="s">
        <v>264</v>
      </c>
      <c r="E10" s="61" t="s">
        <v>266</v>
      </c>
      <c r="F10" s="142" t="s">
        <v>90</v>
      </c>
    </row>
    <row r="11" spans="1:7" s="8" customFormat="1" ht="9" customHeight="1" x14ac:dyDescent="0.2">
      <c r="A11" s="207"/>
      <c r="B11" s="208"/>
      <c r="C11" s="63">
        <v>1</v>
      </c>
      <c r="D11" s="63">
        <v>2</v>
      </c>
      <c r="E11" s="63">
        <v>3</v>
      </c>
      <c r="F11" s="143" t="s">
        <v>189</v>
      </c>
    </row>
    <row r="12" spans="1:7" s="3" customFormat="1" ht="12.75" customHeight="1" x14ac:dyDescent="0.2">
      <c r="A12" s="368" t="s">
        <v>129</v>
      </c>
      <c r="B12" s="369"/>
      <c r="C12" s="370"/>
      <c r="D12" s="115">
        <f>D13+D17+D21+D26+D30+D44+D49+D53</f>
        <v>1737847</v>
      </c>
      <c r="E12" s="115">
        <f>E13+E17+E21+E26+E30+E44+E49+E53</f>
        <v>814324.91</v>
      </c>
      <c r="F12" s="115">
        <f>E12/D12*100</f>
        <v>46.858262551306304</v>
      </c>
    </row>
    <row r="13" spans="1:7" s="8" customFormat="1" ht="12.75" customHeight="1" x14ac:dyDescent="0.2">
      <c r="A13" s="354" t="s">
        <v>275</v>
      </c>
      <c r="B13" s="355"/>
      <c r="C13" s="355"/>
      <c r="D13" s="109">
        <f t="shared" ref="D13:E14" si="0">D14</f>
        <v>70949</v>
      </c>
      <c r="E13" s="109">
        <f t="shared" si="0"/>
        <v>31652.95</v>
      </c>
      <c r="F13" s="109">
        <f t="shared" ref="F13:F55" si="1">E13/D13*100</f>
        <v>44.613666154561727</v>
      </c>
    </row>
    <row r="14" spans="1:7" s="8" customFormat="1" ht="12.75" customHeight="1" x14ac:dyDescent="0.2">
      <c r="A14" s="45">
        <v>67</v>
      </c>
      <c r="B14" s="46" t="s">
        <v>79</v>
      </c>
      <c r="C14" s="46"/>
      <c r="D14" s="44">
        <f t="shared" si="0"/>
        <v>70949</v>
      </c>
      <c r="E14" s="44">
        <f t="shared" si="0"/>
        <v>31652.95</v>
      </c>
      <c r="F14" s="44">
        <f t="shared" si="1"/>
        <v>44.613666154561727</v>
      </c>
    </row>
    <row r="15" spans="1:7" s="8" customFormat="1" ht="24.75" customHeight="1" x14ac:dyDescent="0.2">
      <c r="A15" s="110">
        <v>671</v>
      </c>
      <c r="B15" s="348" t="s">
        <v>125</v>
      </c>
      <c r="C15" s="349"/>
      <c r="D15" s="111">
        <f>D16</f>
        <v>70949</v>
      </c>
      <c r="E15" s="111">
        <f>E16</f>
        <v>31652.95</v>
      </c>
      <c r="F15" s="111">
        <f t="shared" si="1"/>
        <v>44.613666154561727</v>
      </c>
    </row>
    <row r="16" spans="1:7" s="5" customFormat="1" ht="12.75" customHeight="1" x14ac:dyDescent="0.2">
      <c r="A16" s="10">
        <v>6711</v>
      </c>
      <c r="B16" s="11" t="s">
        <v>80</v>
      </c>
      <c r="C16" s="11"/>
      <c r="D16" s="47">
        <v>70949</v>
      </c>
      <c r="E16" s="47">
        <v>31652.95</v>
      </c>
      <c r="F16" s="47"/>
    </row>
    <row r="17" spans="1:6" s="5" customFormat="1" ht="12.75" customHeight="1" x14ac:dyDescent="0.2">
      <c r="A17" s="354" t="s">
        <v>169</v>
      </c>
      <c r="B17" s="355"/>
      <c r="C17" s="355"/>
      <c r="D17" s="109">
        <f t="shared" ref="D17:E18" si="2">D18</f>
        <v>10660</v>
      </c>
      <c r="E17" s="109">
        <f t="shared" si="2"/>
        <v>2531.92</v>
      </c>
      <c r="F17" s="109">
        <f t="shared" ref="F17:F19" si="3">E17/D17*100</f>
        <v>23.751594746716698</v>
      </c>
    </row>
    <row r="18" spans="1:6" s="5" customFormat="1" ht="12.75" customHeight="1" x14ac:dyDescent="0.2">
      <c r="A18" s="45">
        <v>67</v>
      </c>
      <c r="B18" s="46" t="s">
        <v>79</v>
      </c>
      <c r="C18" s="46"/>
      <c r="D18" s="44">
        <f t="shared" si="2"/>
        <v>10660</v>
      </c>
      <c r="E18" s="44">
        <f t="shared" si="2"/>
        <v>2531.92</v>
      </c>
      <c r="F18" s="44">
        <f t="shared" si="3"/>
        <v>23.751594746716698</v>
      </c>
    </row>
    <row r="19" spans="1:6" s="5" customFormat="1" ht="17.25" customHeight="1" x14ac:dyDescent="0.2">
      <c r="A19" s="110">
        <v>671</v>
      </c>
      <c r="B19" s="348" t="s">
        <v>125</v>
      </c>
      <c r="C19" s="349"/>
      <c r="D19" s="111">
        <f>D20</f>
        <v>10660</v>
      </c>
      <c r="E19" s="111">
        <f>E20</f>
        <v>2531.92</v>
      </c>
      <c r="F19" s="111">
        <f t="shared" si="3"/>
        <v>23.751594746716698</v>
      </c>
    </row>
    <row r="20" spans="1:6" s="5" customFormat="1" ht="12.75" customHeight="1" x14ac:dyDescent="0.2">
      <c r="A20" s="210">
        <v>6711</v>
      </c>
      <c r="B20" s="11" t="s">
        <v>80</v>
      </c>
      <c r="C20" s="234"/>
      <c r="D20" s="47">
        <v>10660</v>
      </c>
      <c r="E20" s="47">
        <v>2531.92</v>
      </c>
      <c r="F20" s="47"/>
    </row>
    <row r="21" spans="1:6" s="8" customFormat="1" ht="12.75" customHeight="1" x14ac:dyDescent="0.2">
      <c r="A21" s="354" t="s">
        <v>170</v>
      </c>
      <c r="B21" s="355"/>
      <c r="C21" s="355"/>
      <c r="D21" s="109">
        <f t="shared" ref="D21:E22" si="4">D22</f>
        <v>7600</v>
      </c>
      <c r="E21" s="109">
        <f t="shared" si="4"/>
        <v>9997.02</v>
      </c>
      <c r="F21" s="109">
        <f t="shared" si="1"/>
        <v>131.53973684210527</v>
      </c>
    </row>
    <row r="22" spans="1:6" s="8" customFormat="1" ht="12.75" customHeight="1" x14ac:dyDescent="0.2">
      <c r="A22" s="34">
        <v>66</v>
      </c>
      <c r="B22" s="48" t="s">
        <v>81</v>
      </c>
      <c r="C22" s="48"/>
      <c r="D22" s="44">
        <f t="shared" si="4"/>
        <v>7600</v>
      </c>
      <c r="E22" s="44">
        <f t="shared" si="4"/>
        <v>9997.02</v>
      </c>
      <c r="F22" s="44">
        <f t="shared" si="1"/>
        <v>131.53973684210527</v>
      </c>
    </row>
    <row r="23" spans="1:6" s="8" customFormat="1" ht="12.75" customHeight="1" x14ac:dyDescent="0.2">
      <c r="A23" s="34">
        <v>661</v>
      </c>
      <c r="B23" s="48" t="s">
        <v>140</v>
      </c>
      <c r="C23" s="48"/>
      <c r="D23" s="44">
        <f>SUM(D24:D25)</f>
        <v>7600</v>
      </c>
      <c r="E23" s="44">
        <f>SUM(E24:E25)</f>
        <v>9997.02</v>
      </c>
      <c r="F23" s="44">
        <f t="shared" si="1"/>
        <v>131.53973684210527</v>
      </c>
    </row>
    <row r="24" spans="1:6" s="5" customFormat="1" ht="12.75" customHeight="1" x14ac:dyDescent="0.2">
      <c r="A24" s="12">
        <v>6614</v>
      </c>
      <c r="B24" s="362" t="s">
        <v>201</v>
      </c>
      <c r="C24" s="363"/>
      <c r="D24" s="47">
        <v>1000</v>
      </c>
      <c r="E24" s="47">
        <v>963.94</v>
      </c>
      <c r="F24" s="47"/>
    </row>
    <row r="25" spans="1:6" s="5" customFormat="1" ht="12.75" customHeight="1" x14ac:dyDescent="0.2">
      <c r="A25" s="4" t="s">
        <v>49</v>
      </c>
      <c r="B25" s="362" t="s">
        <v>139</v>
      </c>
      <c r="C25" s="363"/>
      <c r="D25" s="47">
        <v>6600</v>
      </c>
      <c r="E25" s="47">
        <v>9033.08</v>
      </c>
      <c r="F25" s="47"/>
    </row>
    <row r="26" spans="1:6" s="8" customFormat="1" ht="12.75" customHeight="1" x14ac:dyDescent="0.2">
      <c r="A26" s="354" t="s">
        <v>173</v>
      </c>
      <c r="B26" s="355"/>
      <c r="C26" s="355"/>
      <c r="D26" s="109">
        <f t="shared" ref="D26:E27" si="5">D27</f>
        <v>0</v>
      </c>
      <c r="E26" s="109">
        <f t="shared" si="5"/>
        <v>0</v>
      </c>
      <c r="F26" s="109" t="e">
        <f t="shared" si="1"/>
        <v>#DIV/0!</v>
      </c>
    </row>
    <row r="27" spans="1:6" s="8" customFormat="1" ht="24.75" customHeight="1" x14ac:dyDescent="0.2">
      <c r="A27" s="49">
        <v>65</v>
      </c>
      <c r="B27" s="344" t="s">
        <v>82</v>
      </c>
      <c r="C27" s="345"/>
      <c r="D27" s="111">
        <f t="shared" si="5"/>
        <v>0</v>
      </c>
      <c r="E27" s="111">
        <f t="shared" si="5"/>
        <v>0</v>
      </c>
      <c r="F27" s="111" t="e">
        <f t="shared" si="1"/>
        <v>#DIV/0!</v>
      </c>
    </row>
    <row r="28" spans="1:6" s="8" customFormat="1" ht="12.75" customHeight="1" x14ac:dyDescent="0.2">
      <c r="A28" s="49">
        <v>652</v>
      </c>
      <c r="B28" s="356" t="s">
        <v>141</v>
      </c>
      <c r="C28" s="357"/>
      <c r="D28" s="111">
        <f>D29</f>
        <v>0</v>
      </c>
      <c r="E28" s="111">
        <f>E29</f>
        <v>0</v>
      </c>
      <c r="F28" s="111" t="e">
        <f t="shared" si="1"/>
        <v>#DIV/0!</v>
      </c>
    </row>
    <row r="29" spans="1:6" s="5" customFormat="1" ht="12.75" customHeight="1" x14ac:dyDescent="0.2">
      <c r="A29" s="4" t="s">
        <v>50</v>
      </c>
      <c r="B29" s="362" t="s">
        <v>51</v>
      </c>
      <c r="C29" s="363"/>
      <c r="D29" s="47">
        <v>0</v>
      </c>
      <c r="E29" s="47">
        <v>0</v>
      </c>
      <c r="F29" s="47"/>
    </row>
    <row r="30" spans="1:6" s="8" customFormat="1" ht="12.75" customHeight="1" x14ac:dyDescent="0.2">
      <c r="A30" s="354" t="s">
        <v>174</v>
      </c>
      <c r="B30" s="355"/>
      <c r="C30" s="355"/>
      <c r="D30" s="109">
        <f>D31</f>
        <v>1610020</v>
      </c>
      <c r="E30" s="109">
        <f>E31</f>
        <v>757077.72</v>
      </c>
      <c r="F30" s="109">
        <f t="shared" si="1"/>
        <v>47.022876734450506</v>
      </c>
    </row>
    <row r="31" spans="1:6" s="8" customFormat="1" ht="24.75" customHeight="1" x14ac:dyDescent="0.2">
      <c r="A31" s="49">
        <v>63</v>
      </c>
      <c r="B31" s="344" t="s">
        <v>83</v>
      </c>
      <c r="C31" s="345"/>
      <c r="D31" s="111">
        <f>D32+D34+D42+D40</f>
        <v>1610020</v>
      </c>
      <c r="E31" s="111">
        <f>E32+E34+E42+E40</f>
        <v>757077.72</v>
      </c>
      <c r="F31" s="111">
        <f t="shared" si="1"/>
        <v>47.022876734450506</v>
      </c>
    </row>
    <row r="32" spans="1:6" s="8" customFormat="1" ht="12.75" customHeight="1" x14ac:dyDescent="0.2">
      <c r="A32" s="34">
        <v>634</v>
      </c>
      <c r="B32" s="352" t="s">
        <v>184</v>
      </c>
      <c r="C32" s="353"/>
      <c r="D32" s="44">
        <f>D33</f>
        <v>0</v>
      </c>
      <c r="E32" s="44">
        <f>E33</f>
        <v>0</v>
      </c>
      <c r="F32" s="44" t="e">
        <f t="shared" si="1"/>
        <v>#DIV/0!</v>
      </c>
    </row>
    <row r="33" spans="1:6" s="5" customFormat="1" ht="12.75" customHeight="1" x14ac:dyDescent="0.2">
      <c r="A33" s="12">
        <v>6341</v>
      </c>
      <c r="B33" s="364" t="s">
        <v>185</v>
      </c>
      <c r="C33" s="365"/>
      <c r="D33" s="47"/>
      <c r="E33" s="47">
        <v>0</v>
      </c>
      <c r="F33" s="47"/>
    </row>
    <row r="34" spans="1:6" s="8" customFormat="1" ht="24.75" customHeight="1" x14ac:dyDescent="0.2">
      <c r="A34" s="49">
        <v>636</v>
      </c>
      <c r="B34" s="344" t="s">
        <v>118</v>
      </c>
      <c r="C34" s="345"/>
      <c r="D34" s="111">
        <f>SUM(D35:D39)</f>
        <v>1610020</v>
      </c>
      <c r="E34" s="111">
        <f>SUM(E35:E39)</f>
        <v>757077.72</v>
      </c>
      <c r="F34" s="111">
        <f t="shared" si="1"/>
        <v>47.022876734450506</v>
      </c>
    </row>
    <row r="35" spans="1:6" s="43" customFormat="1" ht="24.75" customHeight="1" x14ac:dyDescent="0.2">
      <c r="A35" s="112" t="s">
        <v>52</v>
      </c>
      <c r="B35" s="350" t="s">
        <v>142</v>
      </c>
      <c r="C35" s="351"/>
      <c r="D35" s="113">
        <v>21000</v>
      </c>
      <c r="E35" s="113">
        <v>0</v>
      </c>
      <c r="F35" s="113"/>
    </row>
    <row r="36" spans="1:6" s="43" customFormat="1" ht="12.75" customHeight="1" x14ac:dyDescent="0.2">
      <c r="A36" s="112" t="s">
        <v>52</v>
      </c>
      <c r="B36" s="350" t="s">
        <v>179</v>
      </c>
      <c r="C36" s="351"/>
      <c r="D36" s="113">
        <v>1515700</v>
      </c>
      <c r="E36" s="113">
        <v>718549.78</v>
      </c>
      <c r="F36" s="113"/>
    </row>
    <row r="37" spans="1:6" s="43" customFormat="1" ht="12.75" customHeight="1" x14ac:dyDescent="0.2">
      <c r="A37" s="39">
        <v>6361</v>
      </c>
      <c r="B37" s="350" t="s">
        <v>179</v>
      </c>
      <c r="C37" s="351"/>
      <c r="D37" s="113">
        <v>63820</v>
      </c>
      <c r="E37" s="113">
        <v>29531.19</v>
      </c>
      <c r="F37" s="113"/>
    </row>
    <row r="38" spans="1:6" s="43" customFormat="1" ht="18" customHeight="1" x14ac:dyDescent="0.2">
      <c r="A38" s="39">
        <v>6362</v>
      </c>
      <c r="B38" s="350" t="s">
        <v>53</v>
      </c>
      <c r="C38" s="351"/>
      <c r="D38" s="113">
        <v>8000</v>
      </c>
      <c r="E38" s="113">
        <v>8996.75</v>
      </c>
      <c r="F38" s="113"/>
    </row>
    <row r="39" spans="1:6" s="5" customFormat="1" ht="24.75" customHeight="1" x14ac:dyDescent="0.2">
      <c r="A39" s="39">
        <v>6362</v>
      </c>
      <c r="B39" s="350" t="s">
        <v>276</v>
      </c>
      <c r="C39" s="351"/>
      <c r="D39" s="113">
        <v>1500</v>
      </c>
      <c r="E39" s="113"/>
      <c r="F39" s="113"/>
    </row>
    <row r="40" spans="1:6" s="8" customFormat="1" ht="12.75" customHeight="1" x14ac:dyDescent="0.2">
      <c r="A40" s="49">
        <v>638</v>
      </c>
      <c r="B40" s="346" t="s">
        <v>156</v>
      </c>
      <c r="C40" s="347"/>
      <c r="D40" s="111">
        <f>D41</f>
        <v>0</v>
      </c>
      <c r="E40" s="111">
        <f>E41</f>
        <v>0</v>
      </c>
      <c r="F40" s="111" t="e">
        <f t="shared" si="1"/>
        <v>#DIV/0!</v>
      </c>
    </row>
    <row r="41" spans="1:6" s="5" customFormat="1" ht="24.75" customHeight="1" x14ac:dyDescent="0.2">
      <c r="A41" s="39">
        <v>6381</v>
      </c>
      <c r="B41" s="350" t="s">
        <v>157</v>
      </c>
      <c r="C41" s="351"/>
      <c r="D41" s="113"/>
      <c r="E41" s="113"/>
      <c r="F41" s="113"/>
    </row>
    <row r="42" spans="1:6" s="8" customFormat="1" ht="30" customHeight="1" x14ac:dyDescent="0.2">
      <c r="A42" s="49">
        <v>639</v>
      </c>
      <c r="B42" s="344" t="s">
        <v>119</v>
      </c>
      <c r="C42" s="345"/>
      <c r="D42" s="111">
        <f>D43</f>
        <v>0</v>
      </c>
      <c r="E42" s="111">
        <f>E43</f>
        <v>0</v>
      </c>
      <c r="F42" s="111" t="e">
        <f t="shared" si="1"/>
        <v>#DIV/0!</v>
      </c>
    </row>
    <row r="43" spans="1:6" s="43" customFormat="1" ht="24.75" customHeight="1" x14ac:dyDescent="0.2">
      <c r="A43" s="39">
        <v>6393</v>
      </c>
      <c r="B43" s="350" t="s">
        <v>143</v>
      </c>
      <c r="C43" s="351"/>
      <c r="D43" s="113"/>
      <c r="E43" s="113"/>
      <c r="F43" s="113"/>
    </row>
    <row r="44" spans="1:6" s="8" customFormat="1" ht="12.75" customHeight="1" x14ac:dyDescent="0.2">
      <c r="A44" s="354" t="s">
        <v>175</v>
      </c>
      <c r="B44" s="355"/>
      <c r="C44" s="355"/>
      <c r="D44" s="109">
        <f t="shared" ref="D44:E45" si="6">D45</f>
        <v>2000</v>
      </c>
      <c r="E44" s="109">
        <f t="shared" si="6"/>
        <v>909.3</v>
      </c>
      <c r="F44" s="109">
        <f t="shared" si="1"/>
        <v>45.465000000000003</v>
      </c>
    </row>
    <row r="45" spans="1:6" s="8" customFormat="1" ht="12.75" customHeight="1" x14ac:dyDescent="0.2">
      <c r="A45" s="34">
        <v>66</v>
      </c>
      <c r="B45" s="352" t="s">
        <v>84</v>
      </c>
      <c r="C45" s="353"/>
      <c r="D45" s="44">
        <f t="shared" si="6"/>
        <v>2000</v>
      </c>
      <c r="E45" s="44">
        <f t="shared" si="6"/>
        <v>909.3</v>
      </c>
      <c r="F45" s="44">
        <f t="shared" si="1"/>
        <v>45.465000000000003</v>
      </c>
    </row>
    <row r="46" spans="1:6" s="114" customFormat="1" ht="24.75" customHeight="1" x14ac:dyDescent="0.2">
      <c r="A46" s="49">
        <v>663</v>
      </c>
      <c r="B46" s="344" t="s">
        <v>144</v>
      </c>
      <c r="C46" s="345"/>
      <c r="D46" s="111">
        <f>SUM(D47:D48)</f>
        <v>2000</v>
      </c>
      <c r="E46" s="111">
        <f>SUM(E47:E48)</f>
        <v>909.3</v>
      </c>
      <c r="F46" s="111">
        <f t="shared" si="1"/>
        <v>45.465000000000003</v>
      </c>
    </row>
    <row r="47" spans="1:6" s="5" customFormat="1" ht="12.75" customHeight="1" x14ac:dyDescent="0.2">
      <c r="A47" s="12" t="s">
        <v>54</v>
      </c>
      <c r="B47" s="362" t="s">
        <v>55</v>
      </c>
      <c r="C47" s="363"/>
      <c r="D47" s="47">
        <v>1220</v>
      </c>
      <c r="E47" s="47">
        <v>909.3</v>
      </c>
      <c r="F47" s="47"/>
    </row>
    <row r="48" spans="1:6" s="5" customFormat="1" ht="12.75" customHeight="1" x14ac:dyDescent="0.2">
      <c r="A48" s="12">
        <v>6632</v>
      </c>
      <c r="B48" s="362" t="s">
        <v>89</v>
      </c>
      <c r="C48" s="363"/>
      <c r="D48" s="47">
        <v>780</v>
      </c>
      <c r="E48" s="47"/>
      <c r="F48" s="47"/>
    </row>
    <row r="49" spans="1:6" s="8" customFormat="1" ht="12.75" customHeight="1" x14ac:dyDescent="0.2">
      <c r="A49" s="354" t="s">
        <v>176</v>
      </c>
      <c r="B49" s="355"/>
      <c r="C49" s="355"/>
      <c r="D49" s="109">
        <f t="shared" ref="D49:E50" si="7">D50</f>
        <v>0</v>
      </c>
      <c r="E49" s="109">
        <f t="shared" si="7"/>
        <v>0</v>
      </c>
      <c r="F49" s="109" t="e">
        <f t="shared" si="1"/>
        <v>#DIV/0!</v>
      </c>
    </row>
    <row r="50" spans="1:6" s="8" customFormat="1" ht="12.75" customHeight="1" x14ac:dyDescent="0.2">
      <c r="A50" s="34">
        <v>72</v>
      </c>
      <c r="B50" s="366" t="s">
        <v>85</v>
      </c>
      <c r="C50" s="367"/>
      <c r="D50" s="44">
        <f t="shared" si="7"/>
        <v>0</v>
      </c>
      <c r="E50" s="44">
        <f t="shared" si="7"/>
        <v>0</v>
      </c>
      <c r="F50" s="44" t="e">
        <f t="shared" si="1"/>
        <v>#DIV/0!</v>
      </c>
    </row>
    <row r="51" spans="1:6" s="8" customFormat="1" ht="12.75" customHeight="1" x14ac:dyDescent="0.2">
      <c r="A51" s="34">
        <v>721</v>
      </c>
      <c r="B51" s="366" t="s">
        <v>128</v>
      </c>
      <c r="C51" s="367"/>
      <c r="D51" s="44">
        <f>D52</f>
        <v>0</v>
      </c>
      <c r="E51" s="44">
        <f>E52</f>
        <v>0</v>
      </c>
      <c r="F51" s="44" t="e">
        <f t="shared" si="1"/>
        <v>#DIV/0!</v>
      </c>
    </row>
    <row r="52" spans="1:6" s="5" customFormat="1" ht="12.75" customHeight="1" x14ac:dyDescent="0.2">
      <c r="A52" s="40" t="s">
        <v>56</v>
      </c>
      <c r="B52" s="358" t="s">
        <v>57</v>
      </c>
      <c r="C52" s="359"/>
      <c r="D52" s="50"/>
      <c r="E52" s="50"/>
      <c r="F52" s="50"/>
    </row>
    <row r="53" spans="1:6" s="5" customFormat="1" ht="12.75" customHeight="1" x14ac:dyDescent="0.2">
      <c r="A53" s="325" t="s">
        <v>177</v>
      </c>
      <c r="B53" s="326"/>
      <c r="C53" s="326"/>
      <c r="D53" s="52">
        <f>D54+D57</f>
        <v>36618</v>
      </c>
      <c r="E53" s="52">
        <f>E54+E57</f>
        <v>12156</v>
      </c>
      <c r="F53" s="52">
        <f>E53/D53*100</f>
        <v>33.196788464689497</v>
      </c>
    </row>
    <row r="54" spans="1:6" s="5" customFormat="1" ht="24.75" customHeight="1" x14ac:dyDescent="0.2">
      <c r="A54" s="49">
        <v>63</v>
      </c>
      <c r="B54" s="344" t="s">
        <v>83</v>
      </c>
      <c r="C54" s="345"/>
      <c r="D54" s="111">
        <f t="shared" ref="D54:E54" si="8">D55</f>
        <v>36468</v>
      </c>
      <c r="E54" s="111">
        <f t="shared" si="8"/>
        <v>12156</v>
      </c>
      <c r="F54" s="111">
        <f t="shared" si="1"/>
        <v>33.333333333333329</v>
      </c>
    </row>
    <row r="55" spans="1:6" s="5" customFormat="1" ht="25.5" customHeight="1" x14ac:dyDescent="0.2">
      <c r="A55" s="49">
        <v>639</v>
      </c>
      <c r="B55" s="344" t="s">
        <v>119</v>
      </c>
      <c r="C55" s="345"/>
      <c r="D55" s="111">
        <f>D56</f>
        <v>36468</v>
      </c>
      <c r="E55" s="111">
        <f>E56</f>
        <v>12156</v>
      </c>
      <c r="F55" s="111">
        <f t="shared" si="1"/>
        <v>33.333333333333329</v>
      </c>
    </row>
    <row r="56" spans="1:6" s="5" customFormat="1" ht="24.75" customHeight="1" x14ac:dyDescent="0.2">
      <c r="A56" s="39">
        <v>6393</v>
      </c>
      <c r="B56" s="350" t="s">
        <v>143</v>
      </c>
      <c r="C56" s="351"/>
      <c r="D56" s="113">
        <v>36468</v>
      </c>
      <c r="E56" s="113">
        <v>12156</v>
      </c>
      <c r="F56" s="113"/>
    </row>
    <row r="57" spans="1:6" s="5" customFormat="1" ht="12" customHeight="1" x14ac:dyDescent="0.2">
      <c r="A57" s="45">
        <v>67</v>
      </c>
      <c r="B57" s="46" t="s">
        <v>79</v>
      </c>
      <c r="C57" s="46"/>
      <c r="D57" s="44">
        <f t="shared" ref="D57:E57" si="9">D58</f>
        <v>150</v>
      </c>
      <c r="E57" s="44">
        <f t="shared" si="9"/>
        <v>0</v>
      </c>
      <c r="F57" s="44">
        <f t="shared" ref="F57:F58" si="10">E57/D57*100</f>
        <v>0</v>
      </c>
    </row>
    <row r="58" spans="1:6" s="5" customFormat="1" ht="19.5" customHeight="1" x14ac:dyDescent="0.2">
      <c r="A58" s="110">
        <v>671</v>
      </c>
      <c r="B58" s="348" t="s">
        <v>125</v>
      </c>
      <c r="C58" s="349"/>
      <c r="D58" s="111">
        <f>D59</f>
        <v>150</v>
      </c>
      <c r="E58" s="111">
        <f>E59</f>
        <v>0</v>
      </c>
      <c r="F58" s="111">
        <f t="shared" si="10"/>
        <v>0</v>
      </c>
    </row>
    <row r="59" spans="1:6" s="5" customFormat="1" ht="17.25" customHeight="1" x14ac:dyDescent="0.2">
      <c r="A59" s="10">
        <v>6711</v>
      </c>
      <c r="B59" s="11" t="s">
        <v>80</v>
      </c>
      <c r="C59" s="11"/>
      <c r="D59" s="47">
        <v>150</v>
      </c>
      <c r="E59" s="47">
        <v>0</v>
      </c>
      <c r="F59" s="47"/>
    </row>
  </sheetData>
  <mergeCells count="45">
    <mergeCell ref="A7:F7"/>
    <mergeCell ref="B41:C41"/>
    <mergeCell ref="B43:C43"/>
    <mergeCell ref="B47:C47"/>
    <mergeCell ref="B48:C48"/>
    <mergeCell ref="B24:C24"/>
    <mergeCell ref="B36:C36"/>
    <mergeCell ref="A17:C17"/>
    <mergeCell ref="B19:C19"/>
    <mergeCell ref="B37:C37"/>
    <mergeCell ref="B38:C38"/>
    <mergeCell ref="B35:C35"/>
    <mergeCell ref="B50:C50"/>
    <mergeCell ref="A12:C12"/>
    <mergeCell ref="B51:C51"/>
    <mergeCell ref="B34:C34"/>
    <mergeCell ref="B42:C42"/>
    <mergeCell ref="A44:C44"/>
    <mergeCell ref="B45:C45"/>
    <mergeCell ref="B46:C46"/>
    <mergeCell ref="A49:C49"/>
    <mergeCell ref="B25:C25"/>
    <mergeCell ref="A2:G2"/>
    <mergeCell ref="A3:E3"/>
    <mergeCell ref="A4:G4"/>
    <mergeCell ref="B39:C39"/>
    <mergeCell ref="B32:C32"/>
    <mergeCell ref="A13:C13"/>
    <mergeCell ref="B15:C15"/>
    <mergeCell ref="A21:C21"/>
    <mergeCell ref="A26:C26"/>
    <mergeCell ref="B27:C27"/>
    <mergeCell ref="B28:C28"/>
    <mergeCell ref="A30:C30"/>
    <mergeCell ref="B31:C31"/>
    <mergeCell ref="A10:B10"/>
    <mergeCell ref="B29:C29"/>
    <mergeCell ref="B33:C33"/>
    <mergeCell ref="A53:C53"/>
    <mergeCell ref="B54:C54"/>
    <mergeCell ref="B55:C55"/>
    <mergeCell ref="B40:C40"/>
    <mergeCell ref="B58:C58"/>
    <mergeCell ref="B52:C52"/>
    <mergeCell ref="B56:C56"/>
  </mergeCells>
  <pageMargins left="0.59055118110236227" right="0" top="0.74803149606299213" bottom="0.74803149606299213" header="0.31496062992125984" footer="0.31496062992125984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4</vt:i4>
      </vt:variant>
    </vt:vector>
  </HeadingPairs>
  <TitlesOfParts>
    <vt:vector size="12" baseType="lpstr">
      <vt:lpstr>OPĆI DIO</vt:lpstr>
      <vt:lpstr>opći po ekonomskoj</vt:lpstr>
      <vt:lpstr>Rashodi prema funkcijskoj k</vt:lpstr>
      <vt:lpstr>Račun financiranja</vt:lpstr>
      <vt:lpstr>Račun f. prema izvorima</vt:lpstr>
      <vt:lpstr> po izvorima financiranja</vt:lpstr>
      <vt:lpstr>rashodi-programska</vt:lpstr>
      <vt:lpstr>prihodi programska</vt:lpstr>
      <vt:lpstr>'OPĆI DIO'!Podrucje_ispisa</vt:lpstr>
      <vt:lpstr>'opći po ekonomskoj'!Podrucje_ispisa</vt:lpstr>
      <vt:lpstr>'Račun financiranja'!Podrucje_ispisa</vt:lpstr>
      <vt:lpstr>'Rashodi prema funkcijskoj 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2015-10-15T10:30:49Z</dcterms:created>
  <dcterms:modified xsi:type="dcterms:W3CDTF">2026-07-13T07:43:05Z</dcterms:modified>
</cp:coreProperties>
</file>